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icen\Downloads\"/>
    </mc:Choice>
  </mc:AlternateContent>
  <xr:revisionPtr revIDLastSave="0" documentId="13_ncr:1_{840CC591-833B-4BA5-8BD3-E4EB5394E1D8}" xr6:coauthVersionLast="47" xr6:coauthVersionMax="47" xr10:uidLastSave="{00000000-0000-0000-0000-000000000000}"/>
  <bookViews>
    <workbookView xWindow="-108" yWindow="-108" windowWidth="23256" windowHeight="12456" tabRatio="833" xr2:uid="{11289775-AE41-4FB2-988C-1447BE4C0480}"/>
  </bookViews>
  <sheets>
    <sheet name="Instrucciones" sheetId="15" r:id="rId1"/>
    <sheet name="Información General" sheetId="2" r:id="rId2"/>
    <sheet name="Horarios" sheetId="5" r:id="rId3"/>
    <sheet name="Elementos Opacos" sheetId="4" r:id="rId4"/>
    <sheet name="Fachada traslúcida y sombras" sheetId="6" r:id="rId5"/>
    <sheet name="Iluminación" sheetId="7" r:id="rId6"/>
    <sheet name="Cargas de Proceso" sheetId="8" r:id="rId7"/>
    <sheet name="Agua Caliente" sheetId="9" r:id="rId8"/>
    <sheet name="HVAC" sheetId="10" r:id="rId9"/>
    <sheet name="Parámetros HVAC" sheetId="12" r:id="rId10"/>
    <sheet name="Resultados Modelación" sheetId="13" r:id="rId11"/>
    <sheet name="Resumen" sheetId="14" r:id="rId12"/>
    <sheet name="LISTAS" sheetId="3" r:id="rId13"/>
  </sheets>
  <externalReferences>
    <externalReference r:id="rId14"/>
    <externalReference r:id="rId15"/>
  </externalReferences>
  <definedNames>
    <definedName name="_unitType" localSheetId="0">#REF!</definedName>
    <definedName name="_unitType">#REF!</definedName>
    <definedName name="CellBelow">"B7"</definedName>
    <definedName name="Default">#REF!</definedName>
    <definedName name="NDsteps" localSheetId="0">'[1]Tabla de valores'!#REF!</definedName>
    <definedName name="NDsteps">'[2]Tabla de valores'!#REF!</definedName>
    <definedName name="Nondefault" localSheetId="0">#REF!</definedName>
    <definedName name="Nondefault">#REF!</definedName>
    <definedName name="nonNDsteps" localSheetId="0">'[1]Tabla de valores'!#REF!</definedName>
    <definedName name="nonNDsteps">'[2]Tabla de valores'!#REF!</definedName>
    <definedName name="Ratio1" localSheetId="0">#REF!</definedName>
    <definedName name="Ratio1">#REF!</definedName>
    <definedName name="Ratio2" localSheetId="0">#REF!</definedName>
    <definedName name="Ratio2">#REF!</definedName>
    <definedName name="Table" localSheetId="0">#REF!</definedName>
    <definedName name="Table">#REF!</definedName>
    <definedName name="Toilet" localSheetId="0">'[1]Tabla de valores'!#REF!</definedName>
    <definedName name="Toilet">'[2]Tabla de valores'!#REF!</definedName>
    <definedName name="Total1" localSheetId="0">#REF!</definedName>
    <definedName name="Total1">#REF!</definedName>
    <definedName name="Total2" localSheetId="0">#REF!</definedName>
    <definedName name="Total2">#REF!</definedName>
    <definedName name="Urinal" localSheetId="0">'[1]Tabla de valores'!#REF!</definedName>
    <definedName name="Urinal">'[2]Tabla de valores'!#REF!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82" i="13" l="1"/>
  <c r="N74" i="13" l="1"/>
  <c r="N72" i="13"/>
  <c r="N70" i="13"/>
  <c r="N68" i="13"/>
  <c r="N66" i="13"/>
  <c r="N64" i="13"/>
  <c r="N60" i="13"/>
  <c r="N58" i="13"/>
  <c r="N56" i="13"/>
  <c r="N54" i="13"/>
  <c r="N52" i="13"/>
  <c r="N62" i="13"/>
  <c r="F43" i="7" l="1"/>
  <c r="D43" i="7"/>
  <c r="B32" i="2"/>
  <c r="B30" i="2"/>
  <c r="L17" i="12"/>
  <c r="K17" i="12"/>
  <c r="J32" i="13"/>
  <c r="G63" i="13" s="1"/>
  <c r="J33" i="13"/>
  <c r="G64" i="13" s="1"/>
  <c r="J34" i="13"/>
  <c r="G65" i="13" s="1"/>
  <c r="J35" i="13"/>
  <c r="G66" i="13" s="1"/>
  <c r="J36" i="13"/>
  <c r="G67" i="13" s="1"/>
  <c r="J37" i="13"/>
  <c r="G68" i="13" s="1"/>
  <c r="J38" i="13"/>
  <c r="G69" i="13" s="1"/>
  <c r="J39" i="13"/>
  <c r="G70" i="13" s="1"/>
  <c r="J40" i="13"/>
  <c r="G71" i="13" s="1"/>
  <c r="J41" i="13"/>
  <c r="G72" i="13" s="1"/>
  <c r="J42" i="13"/>
  <c r="G73" i="13" s="1"/>
  <c r="J43" i="13"/>
  <c r="G74" i="13" s="1"/>
  <c r="J44" i="13"/>
  <c r="G75" i="13" s="1"/>
  <c r="I27" i="12"/>
  <c r="H27" i="12"/>
  <c r="K38" i="6"/>
  <c r="K37" i="6"/>
  <c r="K36" i="6"/>
  <c r="K35" i="6"/>
  <c r="H36" i="6"/>
  <c r="H37" i="6"/>
  <c r="H38" i="6"/>
  <c r="H35" i="6"/>
  <c r="O74" i="13" l="1"/>
  <c r="O72" i="13"/>
  <c r="O70" i="13"/>
  <c r="O68" i="13"/>
  <c r="O66" i="13"/>
  <c r="O64" i="13"/>
  <c r="O62" i="13"/>
  <c r="O60" i="13"/>
  <c r="O58" i="13"/>
  <c r="O56" i="13"/>
  <c r="O54" i="13"/>
  <c r="O52" i="13"/>
  <c r="Q52" i="13"/>
  <c r="Q54" i="13"/>
  <c r="Q56" i="13"/>
  <c r="Q58" i="13"/>
  <c r="Q60" i="13"/>
  <c r="Q62" i="13"/>
  <c r="Q64" i="13"/>
  <c r="Q66" i="13"/>
  <c r="Q68" i="13"/>
  <c r="E89" i="13" s="1"/>
  <c r="Q70" i="13"/>
  <c r="Q72" i="13"/>
  <c r="Q74" i="13"/>
  <c r="P70" i="13"/>
  <c r="P68" i="13"/>
  <c r="O84" i="13" s="1"/>
  <c r="O85" i="13" s="1"/>
  <c r="J68" i="13"/>
  <c r="J74" i="13"/>
  <c r="J72" i="13"/>
  <c r="J70" i="13"/>
  <c r="J66" i="13"/>
  <c r="J64" i="13"/>
  <c r="J62" i="13"/>
  <c r="J60" i="13"/>
  <c r="J58" i="13"/>
  <c r="J56" i="13"/>
  <c r="J54" i="13"/>
  <c r="J52" i="13"/>
  <c r="I68" i="13"/>
  <c r="J22" i="13"/>
  <c r="J23" i="13"/>
  <c r="J24" i="13"/>
  <c r="G55" i="13" s="1"/>
  <c r="I55" i="13" s="1"/>
  <c r="J25" i="13"/>
  <c r="J26" i="13"/>
  <c r="J27" i="13"/>
  <c r="J28" i="13"/>
  <c r="J29" i="13"/>
  <c r="J30" i="13"/>
  <c r="G61" i="13" s="1"/>
  <c r="I61" i="13" s="1"/>
  <c r="J31" i="13"/>
  <c r="G62" i="13" s="1"/>
  <c r="I63" i="13"/>
  <c r="I64" i="13"/>
  <c r="I67" i="13"/>
  <c r="P72" i="13"/>
  <c r="I73" i="13"/>
  <c r="P74" i="13"/>
  <c r="I75" i="13"/>
  <c r="J21" i="13"/>
  <c r="G52" i="13" s="1"/>
  <c r="P52" i="13" s="1"/>
  <c r="I65" i="13"/>
  <c r="P66" i="13"/>
  <c r="I69" i="13"/>
  <c r="I70" i="13"/>
  <c r="I71" i="13"/>
  <c r="E106" i="13" l="1"/>
  <c r="E102" i="13"/>
  <c r="D89" i="13"/>
  <c r="F89" i="13" s="1"/>
  <c r="H89" i="13"/>
  <c r="E24" i="14" s="1"/>
  <c r="G89" i="13"/>
  <c r="G58" i="13"/>
  <c r="P58" i="13" s="1"/>
  <c r="G54" i="13"/>
  <c r="I54" i="13" s="1"/>
  <c r="G60" i="13"/>
  <c r="P60" i="13" s="1"/>
  <c r="G56" i="13"/>
  <c r="I56" i="13" s="1"/>
  <c r="G59" i="13"/>
  <c r="I59" i="13" s="1"/>
  <c r="G57" i="13"/>
  <c r="I57" i="13" s="1"/>
  <c r="G53" i="13"/>
  <c r="I53" i="13" s="1"/>
  <c r="I62" i="13"/>
  <c r="P62" i="13"/>
  <c r="D106" i="13" s="1"/>
  <c r="P64" i="13"/>
  <c r="O86" i="13" s="1"/>
  <c r="O87" i="13" s="1"/>
  <c r="I52" i="13"/>
  <c r="I72" i="13"/>
  <c r="I74" i="13"/>
  <c r="I66" i="13"/>
  <c r="F106" i="13" l="1"/>
  <c r="E23" i="14"/>
  <c r="E25" i="14" s="1"/>
  <c r="I89" i="13"/>
  <c r="E19" i="14"/>
  <c r="I58" i="13"/>
  <c r="I60" i="13"/>
  <c r="P54" i="13"/>
  <c r="P56" i="13"/>
  <c r="E20" i="14" l="1"/>
  <c r="E26" i="14"/>
  <c r="J89" i="13"/>
  <c r="D102" i="13"/>
  <c r="F102" i="13" s="1"/>
  <c r="I31" i="12"/>
  <c r="H31" i="12"/>
  <c r="I30" i="12"/>
  <c r="H30" i="12"/>
  <c r="I29" i="12"/>
  <c r="H29" i="12"/>
  <c r="I26" i="12"/>
  <c r="I24" i="12"/>
  <c r="W17" i="12"/>
  <c r="V17" i="12"/>
  <c r="U17" i="12"/>
  <c r="T17" i="12"/>
  <c r="Y17" i="12"/>
  <c r="X17" i="12"/>
  <c r="AB17" i="12"/>
  <c r="AA17" i="12"/>
  <c r="Z17" i="12"/>
  <c r="AC17" i="12"/>
  <c r="H26" i="12"/>
  <c r="H24" i="12"/>
  <c r="N17" i="12"/>
  <c r="M17" i="12"/>
  <c r="O17" i="12"/>
  <c r="P17" i="12"/>
  <c r="Q17" i="12"/>
  <c r="R17" i="12"/>
  <c r="B31" i="10"/>
  <c r="B19" i="10"/>
  <c r="B21" i="10" s="1"/>
  <c r="M39" i="9"/>
  <c r="I39" i="9"/>
  <c r="M38" i="9"/>
  <c r="I38" i="9"/>
  <c r="M37" i="9"/>
  <c r="I37" i="9"/>
  <c r="M36" i="9"/>
  <c r="I36" i="9"/>
  <c r="M35" i="9"/>
  <c r="L35" i="9"/>
  <c r="K35" i="9"/>
  <c r="I35" i="9"/>
  <c r="H35" i="9"/>
  <c r="G35" i="9"/>
  <c r="F28" i="8"/>
  <c r="B23" i="9"/>
  <c r="B35" i="9" s="1"/>
  <c r="B36" i="9" s="1"/>
  <c r="B37" i="9" s="1"/>
  <c r="B38" i="9" s="1"/>
  <c r="B39" i="9" s="1"/>
  <c r="F34" i="8"/>
  <c r="E34" i="8"/>
  <c r="E28" i="8"/>
  <c r="F33" i="6"/>
  <c r="B28" i="8"/>
  <c r="B29" i="8" s="1"/>
  <c r="B30" i="8" s="1"/>
  <c r="B31" i="8" s="1"/>
  <c r="B32" i="8" s="1"/>
  <c r="B33" i="8" s="1"/>
  <c r="AA6" i="3"/>
  <c r="I72" i="7" s="1"/>
  <c r="J72" i="7" s="1"/>
  <c r="L72" i="7" s="1"/>
  <c r="AA5" i="3"/>
  <c r="AA4" i="3"/>
  <c r="AA3" i="3"/>
  <c r="Z6" i="3"/>
  <c r="I71" i="7" s="1"/>
  <c r="J71" i="7" s="1"/>
  <c r="L71" i="7" s="1"/>
  <c r="Z5" i="3"/>
  <c r="Z4" i="3"/>
  <c r="Z3" i="3"/>
  <c r="Y6" i="3"/>
  <c r="I70" i="7" s="1"/>
  <c r="J70" i="7" s="1"/>
  <c r="L70" i="7" s="1"/>
  <c r="Y5" i="3"/>
  <c r="Y4" i="3"/>
  <c r="Y3" i="3"/>
  <c r="U6" i="3"/>
  <c r="U5" i="3"/>
  <c r="U4" i="3"/>
  <c r="U3" i="3"/>
  <c r="X6" i="3"/>
  <c r="I69" i="7" s="1"/>
  <c r="J69" i="7" s="1"/>
  <c r="L69" i="7" s="1"/>
  <c r="X5" i="3"/>
  <c r="X4" i="3"/>
  <c r="X3" i="3"/>
  <c r="W6" i="3"/>
  <c r="I68" i="7" s="1"/>
  <c r="J68" i="7" s="1"/>
  <c r="L68" i="7" s="1"/>
  <c r="W5" i="3"/>
  <c r="W4" i="3"/>
  <c r="W3" i="3"/>
  <c r="V6" i="3"/>
  <c r="I67" i="7" s="1"/>
  <c r="J67" i="7" s="1"/>
  <c r="L67" i="7" s="1"/>
  <c r="V5" i="3"/>
  <c r="V4" i="3"/>
  <c r="V3" i="3"/>
  <c r="T3" i="3"/>
  <c r="T6" i="3"/>
  <c r="T5" i="3"/>
  <c r="T4" i="3"/>
  <c r="S4" i="3"/>
  <c r="C56" i="7"/>
  <c r="S6" i="3"/>
  <c r="S5" i="3"/>
  <c r="M56" i="7"/>
  <c r="G102" i="13" l="1"/>
  <c r="E29" i="14" s="1"/>
  <c r="I40" i="9"/>
  <c r="M40" i="9"/>
  <c r="G23" i="9"/>
  <c r="H35" i="8"/>
  <c r="B22" i="10"/>
  <c r="B23" i="10"/>
  <c r="B24" i="10"/>
  <c r="I64" i="7"/>
  <c r="J64" i="7" s="1"/>
  <c r="L64" i="7" s="1"/>
  <c r="B35" i="10"/>
  <c r="B34" i="10"/>
  <c r="B36" i="10"/>
  <c r="B33" i="10"/>
  <c r="I65" i="7"/>
  <c r="J65" i="7" s="1"/>
  <c r="L65" i="7" s="1"/>
  <c r="I66" i="7"/>
  <c r="J66" i="7" s="1"/>
  <c r="L66" i="7" s="1"/>
  <c r="K89" i="13" l="1"/>
  <c r="B23" i="5"/>
  <c r="B24" i="5"/>
  <c r="B25" i="5"/>
  <c r="B26" i="5"/>
  <c r="B27" i="5"/>
  <c r="B28" i="5"/>
  <c r="B29" i="5"/>
  <c r="B30" i="5"/>
  <c r="B31" i="5"/>
  <c r="B32" i="5"/>
  <c r="B22" i="5"/>
  <c r="H36" i="7"/>
  <c r="F36" i="7"/>
  <c r="D36" i="7"/>
  <c r="B42" i="7"/>
  <c r="B41" i="7"/>
  <c r="B40" i="7"/>
  <c r="B39" i="7"/>
  <c r="B38" i="7"/>
  <c r="B65" i="6"/>
  <c r="B64" i="6"/>
  <c r="B55" i="6"/>
  <c r="B54" i="6"/>
  <c r="K42" i="6"/>
  <c r="J41" i="6"/>
  <c r="I40" i="6"/>
  <c r="H42" i="6"/>
  <c r="G41" i="6"/>
  <c r="G34" i="6"/>
  <c r="F40" i="6"/>
  <c r="J39" i="6"/>
  <c r="I39" i="6"/>
  <c r="G39" i="6"/>
  <c r="F39" i="6"/>
  <c r="J34" i="6"/>
  <c r="I33" i="6"/>
  <c r="D30" i="6"/>
  <c r="B101" i="4"/>
  <c r="B100" i="4"/>
  <c r="B89" i="4"/>
  <c r="B88" i="4"/>
  <c r="B77" i="4"/>
  <c r="B76" i="4"/>
  <c r="B65" i="4"/>
  <c r="B64" i="4"/>
  <c r="B53" i="4"/>
  <c r="B52" i="4"/>
  <c r="B42" i="4"/>
  <c r="B41" i="4"/>
  <c r="P20" i="5"/>
  <c r="O20" i="5"/>
  <c r="B28" i="2"/>
  <c r="B34" i="2"/>
  <c r="G106" i="13" l="1"/>
  <c r="E31" i="14" s="1"/>
  <c r="H39" i="6"/>
  <c r="K39" i="6"/>
</calcChain>
</file>

<file path=xl/sharedStrings.xml><?xml version="1.0" encoding="utf-8"?>
<sst xmlns="http://schemas.openxmlformats.org/spreadsheetml/2006/main" count="835" uniqueCount="390">
  <si>
    <t>INFORMACIÓN GENERAL</t>
  </si>
  <si>
    <t>Versión</t>
  </si>
  <si>
    <t>Identificador del proyecto</t>
  </si>
  <si>
    <t>Nombre del proyecto</t>
  </si>
  <si>
    <t>Versión CASA</t>
  </si>
  <si>
    <t>Unidades de medida</t>
  </si>
  <si>
    <t>Medidas</t>
  </si>
  <si>
    <t>SI</t>
  </si>
  <si>
    <t>Edificios Múltiples</t>
  </si>
  <si>
    <t>Condición</t>
  </si>
  <si>
    <t>NO</t>
  </si>
  <si>
    <t>Modelador energético</t>
  </si>
  <si>
    <t>Modelación energética basada en</t>
  </si>
  <si>
    <t>INFORMACIÓN MODELACIÓN ENERGÉTICA</t>
  </si>
  <si>
    <t>Programa de simulación</t>
  </si>
  <si>
    <t>Estándar utilizado</t>
  </si>
  <si>
    <t>Archivo climático utilizado</t>
  </si>
  <si>
    <t>Zona climática</t>
  </si>
  <si>
    <t>Documentos</t>
  </si>
  <si>
    <t>90% Diseño</t>
  </si>
  <si>
    <t>100% Diseño</t>
  </si>
  <si>
    <t>Planos As-Built</t>
  </si>
  <si>
    <t>Energy Plus</t>
  </si>
  <si>
    <t>Energy Quest</t>
  </si>
  <si>
    <t>HAP</t>
  </si>
  <si>
    <t>IES</t>
  </si>
  <si>
    <t>Trace</t>
  </si>
  <si>
    <t>Otro</t>
  </si>
  <si>
    <t>Estándar</t>
  </si>
  <si>
    <t>ASHRAE 90.1 -2010</t>
  </si>
  <si>
    <t>Zona Climática</t>
  </si>
  <si>
    <t>Todos los edificios se modelaron combinados en un modelo</t>
  </si>
  <si>
    <t>Se modelaron edificios particulares en múltiples modelos</t>
  </si>
  <si>
    <t>N/A</t>
  </si>
  <si>
    <t>Identificación del edificio</t>
  </si>
  <si>
    <t>Areas servidas</t>
  </si>
  <si>
    <t>Horas equivalentes de uso al año (máximo 8760)</t>
  </si>
  <si>
    <t>Iluminación Interior</t>
  </si>
  <si>
    <t>Tomas y equipos receptáculos</t>
  </si>
  <si>
    <t>Refrigeración</t>
  </si>
  <si>
    <t>Cocina</t>
  </si>
  <si>
    <t>Elevadores</t>
  </si>
  <si>
    <t>Iluminación Exterior</t>
  </si>
  <si>
    <t>Otra cargas (Indicar cargas)</t>
  </si>
  <si>
    <t>Ventilación</t>
  </si>
  <si>
    <t>Aire acondicionado</t>
  </si>
  <si>
    <t>Setpoint de temperatura</t>
  </si>
  <si>
    <t>Requerimientos para la envolvente opaca</t>
  </si>
  <si>
    <t>Para espacios existentes, existen cambios con respecto a la condición previa ( por ejemplo, espacios que no eran acondicionado que pasaron a ser condicionados</t>
  </si>
  <si>
    <t>La tasas de infiltración y los horarios fueron modelados iguales en el modelo de la línea base y el propuesto</t>
  </si>
  <si>
    <t>Notas adicionales</t>
  </si>
  <si>
    <t>HORARIOS</t>
  </si>
  <si>
    <t>ENSAMBLES OPACOS</t>
  </si>
  <si>
    <t>Contrucciones de la envolvente opaca</t>
  </si>
  <si>
    <t>Cubierta</t>
  </si>
  <si>
    <t>Información General</t>
  </si>
  <si>
    <t>Propuesto</t>
  </si>
  <si>
    <t>Construcción Nueva o Existente</t>
  </si>
  <si>
    <t>Categoria de acondicionamiento de espacio</t>
  </si>
  <si>
    <t>Notas Importantes</t>
  </si>
  <si>
    <t xml:space="preserve"> Edificio</t>
  </si>
  <si>
    <t>Construcción</t>
  </si>
  <si>
    <t xml:space="preserve">Nueva </t>
  </si>
  <si>
    <t>Existente</t>
  </si>
  <si>
    <t>Acondicionamiento</t>
  </si>
  <si>
    <t>Residencial</t>
  </si>
  <si>
    <t>No residencial</t>
  </si>
  <si>
    <t>No acondicionado</t>
  </si>
  <si>
    <t>Semicalentado</t>
  </si>
  <si>
    <t>Valor U - Ensamblaje</t>
  </si>
  <si>
    <t>Reflectancia / Emitancia</t>
  </si>
  <si>
    <t>Refletancia 0.55/ Emitancia 0.75</t>
  </si>
  <si>
    <t>Refletancia 0.3/ Emitancia 0.9</t>
  </si>
  <si>
    <t xml:space="preserve">Línea Base </t>
  </si>
  <si>
    <t>Muros exteriores por encima del nivel 0</t>
  </si>
  <si>
    <t>Muros exteriores por debajo del nivel 0</t>
  </si>
  <si>
    <t>Piso Expuesto</t>
  </si>
  <si>
    <t>Puertas Opacas</t>
  </si>
  <si>
    <t>Concentración y Zonificación</t>
  </si>
  <si>
    <t>Dispositivos de sombra o persianas se han modelado o no modelado, igual que en el modelo propuesto</t>
  </si>
  <si>
    <t>La línea base se encuentra modelada con la misma forma y orientación que le modelo propuesto</t>
  </si>
  <si>
    <t>Nombre del Proyecto</t>
  </si>
  <si>
    <t>Parámetro de entrada en el modelo</t>
  </si>
  <si>
    <t>Línea base</t>
  </si>
  <si>
    <t>Muros por encima del nivel 0 y área de ventana por orientación</t>
  </si>
  <si>
    <t>Orientación</t>
  </si>
  <si>
    <t>Norte</t>
  </si>
  <si>
    <t>Este</t>
  </si>
  <si>
    <t>Sur</t>
  </si>
  <si>
    <t>Oeste</t>
  </si>
  <si>
    <t>Total</t>
  </si>
  <si>
    <t>Área de ventana</t>
  </si>
  <si>
    <t>(%)</t>
  </si>
  <si>
    <t>Área de cubierta y Tragaluz</t>
  </si>
  <si>
    <t>Número de bloques térmicos</t>
  </si>
  <si>
    <t>Área de tragaluz</t>
  </si>
  <si>
    <t>Condicionados</t>
  </si>
  <si>
    <t>Semi-calentados</t>
  </si>
  <si>
    <t>Bloques térmicos</t>
  </si>
  <si>
    <t>1 a 5</t>
  </si>
  <si>
    <t>6 a 10</t>
  </si>
  <si>
    <t>11 a 15</t>
  </si>
  <si>
    <t>16 a 25</t>
  </si>
  <si>
    <t>26 a 50</t>
  </si>
  <si>
    <t>51 a 100</t>
  </si>
  <si>
    <t>&gt;100</t>
  </si>
  <si>
    <t>Bloques térmicos2</t>
  </si>
  <si>
    <t>Igual a la línea base</t>
  </si>
  <si>
    <t>Los dispotivios de sombra manuales se deben modelar de acuerdo con G3.1#5( c)
Se modelan todos los dispositivos de sombra permanente</t>
  </si>
  <si>
    <t>SHGC</t>
  </si>
  <si>
    <t>VLT</t>
  </si>
  <si>
    <t>Ventaneria</t>
  </si>
  <si>
    <t>Marco no metálico (todos)</t>
  </si>
  <si>
    <t>Marco metálico (muro cortina)</t>
  </si>
  <si>
    <t>Marco metálico (puerta de entrada)</t>
  </si>
  <si>
    <t>Marco metálico (todo lo demas)</t>
  </si>
  <si>
    <t>Tragaluz</t>
  </si>
  <si>
    <t>El valor U y el SHGC deben estar de acuerdo con lo requerido por la tabla 5.5 y la tabla G3.1#5 ( c)</t>
  </si>
  <si>
    <t>El tragaluz del proyecto propuesto debe estar de acuerdo con el diseño, se debe tener en cuenta el impacto de los marcos, es necesario el valor U de toda la composición. Utilice como referencia la Tabla A8.2
Ingresar el Valor del SHGC 
Ingresar el valor del coeficiente de transmisión de luz visible</t>
  </si>
  <si>
    <t>ILUMINACIÓN</t>
  </si>
  <si>
    <t>Iluminación interior</t>
  </si>
  <si>
    <t>Requerimientos de iluminación interior</t>
  </si>
  <si>
    <t>La densidad de potencia de iluminación incluye todos los componentes del sistema de iluminación que se pueden observar en planos</t>
  </si>
  <si>
    <t>En la línea base se estan modelando todos los controles automáticos requeridos por la sección 9.4 del ASHRAE 90.1</t>
  </si>
  <si>
    <t>Los controles de luz día se estan modelando en el la línea base para los espacios encerrados superiores a 23 metros cuadrados de acuerdo con las secciónes 9.4.1, 9.4.1.5 y 9.4.1.3 respectivamente</t>
  </si>
  <si>
    <t>Procedimiento de categorización</t>
  </si>
  <si>
    <t>Seleccione el procedimiento utilizado para determinar la densidad de potencia de iluminación (LPD) en el modelo propuesto y en la línea base</t>
  </si>
  <si>
    <t xml:space="preserve">Iluminación </t>
  </si>
  <si>
    <t>Space by Space Method</t>
  </si>
  <si>
    <t>Tipo de área de acuerdo con la Tabla 9.5.1</t>
  </si>
  <si>
    <t>Línea Base</t>
  </si>
  <si>
    <t>Ingresar lo valores de referencias (excluyendo cualquier iluminación de procesos) para este tipo de proyecto de acuerdo con la Tabla 9.5.1</t>
  </si>
  <si>
    <t>Ingresar la potencia de iluminación diseñada(excluyendo cualquer iluminación de procesos)</t>
  </si>
  <si>
    <t>Controles</t>
  </si>
  <si>
    <t>Por favor mencione los controles de iluminación utilizados en cada tipo de área</t>
  </si>
  <si>
    <t>Se modeló cada edificio por separado</t>
  </si>
  <si>
    <t>Building area Method</t>
  </si>
  <si>
    <t>Iluminación exterior</t>
  </si>
  <si>
    <t>Cada sombra debido al terreno o estructuras adyacentes se ha modelado o no modelado, igual que en el modelo propuesto</t>
  </si>
  <si>
    <t>Zona de iluminación</t>
  </si>
  <si>
    <t>Descripcíón de la zona</t>
  </si>
  <si>
    <t>Zona</t>
  </si>
  <si>
    <t>Zona 0</t>
  </si>
  <si>
    <t>Zona 1</t>
  </si>
  <si>
    <t>Zona 2</t>
  </si>
  <si>
    <t>Zona 3</t>
  </si>
  <si>
    <t>Zona 4</t>
  </si>
  <si>
    <t>Descripción Zona</t>
  </si>
  <si>
    <t>Áreas que no sean previamente desarrolladas cerca a parques nacionales, bosques, zona rurales</t>
  </si>
  <si>
    <t>Potencia permitida</t>
  </si>
  <si>
    <t>Áreas desarrolladas cerca a aprques nacionales o bosques o en zonas rurales</t>
  </si>
  <si>
    <t>Áreas predominantemente que consistan de zonas residenciales, barrios industriales, iluminación industrial con uso restringido en la noche.</t>
  </si>
  <si>
    <t>Todas las otras áreas</t>
  </si>
  <si>
    <t>Áreas con alta actividad comerciales, áreas metropolitanas designadas por la jurisdicción local</t>
  </si>
  <si>
    <t>Potencia base permitida (W)</t>
  </si>
  <si>
    <t>Aplicación de iluminación exterior de acuerdo con la tabla 9.4.5</t>
  </si>
  <si>
    <t>Información de entrada</t>
  </si>
  <si>
    <t>LPD Permitida</t>
  </si>
  <si>
    <t>Potencia de iluminación Permitida (W)</t>
  </si>
  <si>
    <t>Potencia de diseño (W)</t>
  </si>
  <si>
    <t>Notas importantes</t>
  </si>
  <si>
    <t>Fachadas</t>
  </si>
  <si>
    <t>Área</t>
  </si>
  <si>
    <t>Valor</t>
  </si>
  <si>
    <t>Zona de parqueo y vías</t>
  </si>
  <si>
    <t>Zona de parque0</t>
  </si>
  <si>
    <t>Andenes de menos de 3m de ancho</t>
  </si>
  <si>
    <t>Metros lineales</t>
  </si>
  <si>
    <t>Andenes menos 3 m</t>
  </si>
  <si>
    <t>Columna1</t>
  </si>
  <si>
    <t>Andenes de mas de 3m de ancho</t>
  </si>
  <si>
    <t>Andenes mas de 3m</t>
  </si>
  <si>
    <t>Escaleras</t>
  </si>
  <si>
    <t>Paisajismo</t>
  </si>
  <si>
    <t>Entradas Principales</t>
  </si>
  <si>
    <t>Otras puertas</t>
  </si>
  <si>
    <t>Canopies de entrada</t>
  </si>
  <si>
    <t>Otras Puertas</t>
  </si>
  <si>
    <t>Solamente ingresar el área o la longitud de la superficie</t>
  </si>
  <si>
    <t>La potencia de iluminación se debe reportar de acuerdo al propuesto</t>
  </si>
  <si>
    <t>CARGAS DE PROCESO</t>
  </si>
  <si>
    <t>Requerimientos de cargas de proceso</t>
  </si>
  <si>
    <t>Todos los equipos receptáculos y otros procesos se ven reflejados en el modelo energético</t>
  </si>
  <si>
    <t>Seleccione el procedimiento utilizado para determinar la densidad de potencia de tomas  en el modelo propuesto y en la línea base</t>
  </si>
  <si>
    <t>Carga promedio de equipos del proyecto</t>
  </si>
  <si>
    <t>Equipos Inlcuidos</t>
  </si>
  <si>
    <t>¿La linea base se modeló igual?</t>
  </si>
  <si>
    <t>Tipo de uso (Ejemplo Residencial)</t>
  </si>
  <si>
    <t>Totales</t>
  </si>
  <si>
    <t>Total de potencia modelada (kW)</t>
  </si>
  <si>
    <t>AGUA CALIENTE</t>
  </si>
  <si>
    <t>Calentamiento de agua</t>
  </si>
  <si>
    <t>Parámetros de entrada al modelo</t>
  </si>
  <si>
    <t>Tipo de sistema de calentamiento de agua</t>
  </si>
  <si>
    <t>Potencia de entrada</t>
  </si>
  <si>
    <t>Eficiencia del sistema</t>
  </si>
  <si>
    <t>Número de bombas</t>
  </si>
  <si>
    <t>Potencia de las bombas</t>
  </si>
  <si>
    <t>Tipo de bomba</t>
  </si>
  <si>
    <t>Complete la información que aplique en su proyecto</t>
  </si>
  <si>
    <t>Ingrese los valores que apliquen de acuerdo a lo diseñado en el sistema de agua caliente</t>
  </si>
  <si>
    <t>Caudal de agua caliente</t>
  </si>
  <si>
    <t>Tipo de griferia</t>
  </si>
  <si>
    <t>Porcentaje de agua caliente</t>
  </si>
  <si>
    <t>Griferias</t>
  </si>
  <si>
    <t>Lavaplatos</t>
  </si>
  <si>
    <t>Lavamanos</t>
  </si>
  <si>
    <t>Ducha</t>
  </si>
  <si>
    <t>VENTILACIÓN Y AIRE ACONDICIONADO</t>
  </si>
  <si>
    <t>Descripción del sistema</t>
  </si>
  <si>
    <t>Espacios modelados</t>
  </si>
  <si>
    <t>Notas importanes</t>
  </si>
  <si>
    <t>En las siguientes celdas por favor describa el sistema de aire acondicionado o ventilación mecánica con el que cuenta el proyecto, la ventilación natural tambien aplica</t>
  </si>
  <si>
    <t>Agregue en las siguientes celdas los espacios que se modelaron con su respectivo sistema de aire acondicionado o ventilación mecánica</t>
  </si>
  <si>
    <t>Sistemas de ventilación y aire acondicionado proyecto propuesto</t>
  </si>
  <si>
    <t>Sistemas de ventilación y aire acondicionado línea base</t>
  </si>
  <si>
    <t xml:space="preserve">Sistema HVAC </t>
  </si>
  <si>
    <t>Sistema 1</t>
  </si>
  <si>
    <t>Sistema 2</t>
  </si>
  <si>
    <t>Sistema 3</t>
  </si>
  <si>
    <t>Sistema 4</t>
  </si>
  <si>
    <t>Sistema 5</t>
  </si>
  <si>
    <t>Sistema 6</t>
  </si>
  <si>
    <t>Sistema 7</t>
  </si>
  <si>
    <t>Sistema 8</t>
  </si>
  <si>
    <t>Sistema 9</t>
  </si>
  <si>
    <t>Sistema 10</t>
  </si>
  <si>
    <t>Requerimientos del lado de aire de la línea base</t>
  </si>
  <si>
    <t>Todas las zona de la línea base se modelaron de acuerdo con la tabla G3.1.1</t>
  </si>
  <si>
    <t>Todas las capacidades de enfriamiento de la línea base son autodimensionadas con un 15% extra de capacidad</t>
  </si>
  <si>
    <t>Todas las capacidades de calentamiento de la línea base son autodimensionadas con un 25% extra de capacidad</t>
  </si>
  <si>
    <t>El sistema de la línea base cumple con todos los mandatorios de la sección 6.4  y la tabla G3.1.1 del estándar ASHRAE 90.1</t>
  </si>
  <si>
    <t>Parámetros de entrada en el modelo</t>
  </si>
  <si>
    <t>Unidades</t>
  </si>
  <si>
    <t>Tipo de sistema</t>
  </si>
  <si>
    <t>Designación del sistema</t>
  </si>
  <si>
    <t>Número de sistemas similares</t>
  </si>
  <si>
    <t>Capacidad total de enfriamiento</t>
  </si>
  <si>
    <t>kW</t>
  </si>
  <si>
    <t>TR</t>
  </si>
  <si>
    <t>Eficiencia</t>
  </si>
  <si>
    <t>Capacidad de calentamiento</t>
  </si>
  <si>
    <t>Potencia ventilador de suministro</t>
  </si>
  <si>
    <t>Potencia Ventilador de recirculación</t>
  </si>
  <si>
    <t>Potencia Ventilador de extracción</t>
  </si>
  <si>
    <t>Potencia ventilación</t>
  </si>
  <si>
    <t>Caudal</t>
  </si>
  <si>
    <t>CFM</t>
  </si>
  <si>
    <t>L/s</t>
  </si>
  <si>
    <t>Columna2</t>
  </si>
  <si>
    <t>HP</t>
  </si>
  <si>
    <t>eficiencia</t>
  </si>
  <si>
    <t>EER</t>
  </si>
  <si>
    <t>Ingrese la capacidad de enfriamiento del equipo asignado a cada bloque térmico</t>
  </si>
  <si>
    <t>Ingrese la eficiencia del equipo de enfriamiento asociado al bloque térmico</t>
  </si>
  <si>
    <t>Ingrese la capacidad de calentamiento del equipo asignado a cada bloque térmico</t>
  </si>
  <si>
    <t>Ingrese el caudal total de aire del ventilador de suministro</t>
  </si>
  <si>
    <t>Caudal de aire de suministro</t>
  </si>
  <si>
    <t>Caudal de aire exterior</t>
  </si>
  <si>
    <t>Ingrese el caudal total de aire exterior del ventilador de suministro</t>
  </si>
  <si>
    <t>Ingrese la potencia del ventilador de suministro</t>
  </si>
  <si>
    <t>Ingrese la potencia del ventilador de recirculación</t>
  </si>
  <si>
    <t>Ingrese la potencia del ventilador de extracción</t>
  </si>
  <si>
    <t>RESULTADOS MODELACIÓN ENERGÉTICA</t>
  </si>
  <si>
    <t>Uso final</t>
  </si>
  <si>
    <t>Tipo de energía</t>
  </si>
  <si>
    <t>Unidades de energía anual y demanda pico</t>
  </si>
  <si>
    <t>Rotación 0° Línea base</t>
  </si>
  <si>
    <t>Resultados línea base</t>
  </si>
  <si>
    <t>Rotación 90° Línea base</t>
  </si>
  <si>
    <t>Rotación 180° Línea base</t>
  </si>
  <si>
    <t>Rotación 270° Línea base</t>
  </si>
  <si>
    <t>Promedio de línea base (4 rotaciones)</t>
  </si>
  <si>
    <t>Gas</t>
  </si>
  <si>
    <t>Electricidad</t>
  </si>
  <si>
    <t>Calentamiento de espacios</t>
  </si>
  <si>
    <t>Enfriamiento de espacios</t>
  </si>
  <si>
    <t>Bombas</t>
  </si>
  <si>
    <t>Rechazo de calor</t>
  </si>
  <si>
    <t>Ventiladores</t>
  </si>
  <si>
    <t>Ventiladores Parqueadero</t>
  </si>
  <si>
    <t>Agua Caliente</t>
  </si>
  <si>
    <t>Ascensores</t>
  </si>
  <si>
    <t>Consumo (kWh)</t>
  </si>
  <si>
    <t>Demanda (kW)</t>
  </si>
  <si>
    <t>Resumen del consumo Linea Base y Propuesto</t>
  </si>
  <si>
    <t>Promedio Línea Base</t>
  </si>
  <si>
    <t>Ahorros en demanda y energía por uso</t>
  </si>
  <si>
    <t>Porcentaje del consumo total</t>
  </si>
  <si>
    <t>Gas Natural</t>
  </si>
  <si>
    <t>Porcentaje de ahorro</t>
  </si>
  <si>
    <t>Consumo de energía</t>
  </si>
  <si>
    <t>Consumos</t>
  </si>
  <si>
    <t>Fuente</t>
  </si>
  <si>
    <t>Consumo</t>
  </si>
  <si>
    <t>Unidad</t>
  </si>
  <si>
    <t>Resumen</t>
  </si>
  <si>
    <t>Total de ahorro energético</t>
  </si>
  <si>
    <t xml:space="preserve"> - Lineamiento Obligatorio</t>
  </si>
  <si>
    <t xml:space="preserve"> - Lineamiento Opcional</t>
  </si>
  <si>
    <t>Entrepiso</t>
  </si>
  <si>
    <t>Consejo Colombiano de Construccion Sostenible - CCCS</t>
  </si>
  <si>
    <t>Todos los derechos reservados</t>
  </si>
  <si>
    <t>Objetivo: Garantizar un ahorro de energía mínimo en los desarrollos inmobiliarios de vivienda logrando una reducción en el consumo de recursos para la generación de energía</t>
  </si>
  <si>
    <t>Calculador de ahorro de energía</t>
  </si>
  <si>
    <t>NOMBRE PROYECTO</t>
  </si>
  <si>
    <t>Convenciones del calculador</t>
  </si>
  <si>
    <t>Color de la celda</t>
  </si>
  <si>
    <t xml:space="preserve">Títulos informativos </t>
  </si>
  <si>
    <t>Información para diligenciar por el usuario</t>
  </si>
  <si>
    <t>Cálculos del formato</t>
  </si>
  <si>
    <t>Instrucciones por sección</t>
  </si>
  <si>
    <t>Por favor también considere los comentarios presentes en el calculador.</t>
  </si>
  <si>
    <t>Ver por pestaña</t>
  </si>
  <si>
    <t>SI (Sistema Internacional)</t>
  </si>
  <si>
    <t>IP (Sistema Imperial)</t>
  </si>
  <si>
    <t>eQuest</t>
  </si>
  <si>
    <t>Design Builder</t>
  </si>
  <si>
    <t>Si otro, ¿Cuál?</t>
  </si>
  <si>
    <t>Reflectancia solar y emitancia térmica de cubierta</t>
  </si>
  <si>
    <t>Complete la pestaña de información general antes de completar cualquier otra pestaña. Las selecciones que se realicen en esta pestaña determinarán las opciones disponibles en las siguientes pestañas.</t>
  </si>
  <si>
    <t>Todas las nuevas construcciones de la envolvente opaca fueron modeladas de acuerdo a lo requerido por la tabla 5.5 para la zona climática del proyecto  y la tabla G3.1#5(b)</t>
  </si>
  <si>
    <t>Todos las construcciones del proyecto propuesto como, cubiertas, entrepisos, muros exterior por encima del nivel 0, muros externos por debajo del nivel 0, y puertas opacas se modelaron como se diseñaron con los factores térmicos ( Valor U, Valor C y Valor F) consistentes con el apéndice A.</t>
  </si>
  <si>
    <t>Descripción</t>
  </si>
  <si>
    <t>Debe estar de acuerdo con la sección 5.5.3.1.1(a) o 0.3/0.9 por la tabla G3.1#5(c).
Verificar los requerimientos para las zonas climática 1 a la 3.</t>
  </si>
  <si>
    <t>Los bloque térmicos fueron modelados de acuerdo con la tabla G3.1 #7 y la tabla G3.1#8, y se modelaron igual para la línea base y el modelo propuesto</t>
  </si>
  <si>
    <t>VENTANERÍA Y DISPOSITIVOS DE SOMBRA</t>
  </si>
  <si>
    <t>Se incluye toda la ventanería vetical del proyecto de acuerdo con la tabla G3.1#5( c)
Los dispotivios de sombra manuales se deben modelar de acuerdo con G3.1#5( c)
El área total de ventanería es máximo 40% y se distribuye en todas las fachadas de la misma manera que el edificio propuesto</t>
  </si>
  <si>
    <t>La ventanería del proyecto propuesto debe estar de acuerdo con el diseño, se debe tener en cuenta el impacto de los marcos, es necesario el valor U de toda la composición. Utilice como referencia la Tabla A8.2
Ingresar el Valor del SHGC 
Ingresar el valor del coeficiente de transmisión de luz visible</t>
  </si>
  <si>
    <t>Todos los horarios de operación de la iluminación se han modelado igual en la línea base y el modelo propuesto y reflejan los horarios de operación anticipados del proyecto</t>
  </si>
  <si>
    <t>aa</t>
  </si>
  <si>
    <t>bb</t>
  </si>
  <si>
    <t>cc</t>
  </si>
  <si>
    <t>dd</t>
  </si>
  <si>
    <t>Seleccione el sistema de línea base utilizado para realizar la modelación</t>
  </si>
  <si>
    <t>Las eficiencias de la línea base se encuentran modeladas de acuerdo con el requerimiento del estándar ASHRAE 90.1</t>
  </si>
  <si>
    <t>Tomas y Equipos Receptáculos</t>
  </si>
  <si>
    <t>PCIt</t>
  </si>
  <si>
    <t>PCI</t>
  </si>
  <si>
    <t>Factores de Emisión</t>
  </si>
  <si>
    <t>Resumen del Consumo y GEI</t>
  </si>
  <si>
    <t>GEI</t>
  </si>
  <si>
    <t>KgCO2/kWh</t>
  </si>
  <si>
    <t>KgCO2/TJ</t>
  </si>
  <si>
    <t>Tipo de Consumo</t>
  </si>
  <si>
    <t>Regulado</t>
  </si>
  <si>
    <t>No Regulado</t>
  </si>
  <si>
    <t>Calculo PCI y PCIt</t>
  </si>
  <si>
    <t>Energía</t>
  </si>
  <si>
    <t>Consumo Regulado</t>
  </si>
  <si>
    <t>Consumo No Regulado</t>
  </si>
  <si>
    <t>Total de ahorro en GEI</t>
  </si>
  <si>
    <t>Todos los parámetro de entrada de la línea base deben estar acordes con el estándar ASHRAE 90.1 de 2016</t>
  </si>
  <si>
    <r>
      <rPr>
        <sz val="11"/>
        <color theme="1"/>
        <rFont val="Effra"/>
      </rPr>
      <t>Cumplimiento del software de modelación energética</t>
    </r>
    <r>
      <rPr>
        <sz val="11"/>
        <color theme="1"/>
        <rFont val="Calibri"/>
        <family val="2"/>
        <scheme val="minor"/>
      </rPr>
      <t xml:space="preserve">. </t>
    </r>
    <r>
      <rPr>
        <sz val="11"/>
        <color theme="1"/>
        <rFont val="Effra Light"/>
      </rPr>
      <t>El software de simulación utilizado por el proyecto tiene todas las capacidades descritas en la sección "G2 Requerimientos de simulación generales" en el apéndice G del ASHRAE 90.1 de 2016</t>
    </r>
  </si>
  <si>
    <r>
      <rPr>
        <sz val="11"/>
        <color theme="1"/>
        <rFont val="Effra"/>
      </rPr>
      <t>Cumplimiento de la metodología de modelación energética</t>
    </r>
    <r>
      <rPr>
        <sz val="11"/>
        <color theme="1"/>
        <rFont val="Effra Light"/>
      </rPr>
      <t>. El programa de simulación utiliza tanto para la línea base como para el modelo propuesto las suposiciones y la metodología descrita en la sección "G2 Requerimientos de simulación generales" en el apéndice G del ASHRAE 90.1 de 2016</t>
    </r>
  </si>
  <si>
    <t>Tipo de emisión</t>
  </si>
  <si>
    <t>Factor de Desempeño Energético (FDE/ BPF)</t>
  </si>
  <si>
    <t>E1. Uso de la energía</t>
  </si>
  <si>
    <t>El ensamblaje de la envolente opaca separando espacios no acondicionado de acondicionados fueron modelados de acuerdo con el manual de usuario del estándar AHSRAE 90.1 de 2016, sección 5.1.2, Figura 5-B.</t>
  </si>
  <si>
    <t>Describir la construcción de cubierta de la línea base ( por ejemplo: R-20 (R-2.6), aislamiento completo de cubierta)
Los valores deben ser consistentes con la tabla 5.5 del estandándar ASHRAE 90.1 de 2016</t>
  </si>
  <si>
    <t>Describir la construcción de cubierta, esta debe estar diseñada y ser consistente con el apéndice A del estándar ASHRAE 90.1 de 2016.</t>
  </si>
  <si>
    <t>Describir la construcción de los muros exteriores de la línea base ( por ejemplo: R-13 (R-2.3),marco de acero)
Los valores deben ser consistentes con la tabla 5.5 del estandándar ASHRAE 90.1 de 2016</t>
  </si>
  <si>
    <t>Describir la construcción de los muros exteriores, esta debe estar diseñada y ser consistente con el apéndice A del estándar ASHRAE 90.1 de 2016.</t>
  </si>
  <si>
    <t>Describir la construcción del piso expuesto de la línea base ( por ejemplo: R-13 (R-2.3),placa de concreto con refuerzo de acero)
Los valores deben ser consistentes con la tabla 5.5 del estandándar ASHRAE 90.1 de 2016</t>
  </si>
  <si>
    <t>Describir la construcción del piso expuesto, esta debe estar diseñada y ser consistente con el apéndice A del estándar ASHRAE 90.1 de 2016.</t>
  </si>
  <si>
    <t>Describir la construcción del piso expuesto de la línea base ( por ejemplo: R-13 (R-2.3),placa de concreto directamente sore la tierra, sin aislamiento)
Los valores deben ser consistentes con la tabla 5.5 del estandándar ASHRAE 90.1 de 2016</t>
  </si>
  <si>
    <t>Describir la construcción del piso expuesto de la línea base ( por ejemplo: giratorias o no girarotias)
Los valores deben ser consistentes con la tabla 5.5 del estandándar ASHRAE 90.1 de 2016</t>
  </si>
  <si>
    <t>Todos los espacios residenciales se han modelado de acuerdo a los tipos de construcción de la tabla 5.5 del estándar ASHRAE 90.1 DE 2016.</t>
  </si>
  <si>
    <t>Fecha actualización: 2 de diciembre de 2025</t>
  </si>
  <si>
    <t>Versión 3.0 2023</t>
  </si>
  <si>
    <t>E1. Uso eficiente  de la energía</t>
  </si>
  <si>
    <t>KgCO2 - año</t>
  </si>
  <si>
    <t>GEI (KgCO2 - año)</t>
  </si>
  <si>
    <t>Gases Efecto Invernadero (KgCO2/m2 -año)</t>
  </si>
  <si>
    <t>Consumo Energético - EUI (kWh/m2 - año)</t>
  </si>
  <si>
    <t>Gases de Efecto Invernadero (KgCO2  - año)</t>
  </si>
  <si>
    <t>Consumo Electricidad (kWh  - año)</t>
  </si>
  <si>
    <t>Consumo Gas Natural (kWh - año)</t>
  </si>
  <si>
    <t>Consumo Energético Total (kWh - año)</t>
  </si>
  <si>
    <t>kWh/m2 - año</t>
  </si>
  <si>
    <t>Frio</t>
  </si>
  <si>
    <t>Templado</t>
  </si>
  <si>
    <t>Calido Humedo</t>
  </si>
  <si>
    <t>Calido Seco</t>
  </si>
  <si>
    <t>ASHRAE 90.2 -2016</t>
  </si>
  <si>
    <t xml:space="preserve">Documentación requerida en diseño </t>
  </si>
  <si>
    <t>1.	Descripción General: Descripción de cómo el equipo del proyecto demuestra el cumplimiento del requerimiento e indicar la opción de cumplimiento. 
Opción 1: Método de desempeño energético
1.	Descripción del proyecto: Debe incluir emplazamiento, ocupación, calendario de uso, análisis y selección de la zona climática.
2.	Descripción de las estrategias: Descripción de las estrategias de eficiencia energética a implementar.
3.	Resultados de modelación: Reporte de software que incluya datos de entrada, datos de edificio de línea base, resultados de consumos energéticos por sistema y resultados totales.
4.	Calculador: E1_CASA_Calculador desempeño diligenciado
5.	Cálculo de ahorro CPIt respecto a CPI: Calculo de porcentaje de ahorro de costos y GEI, mostrando el detalle del cálculo de BBUEC, BBREC, BBP y selección de FDE.</t>
  </si>
  <si>
    <t xml:space="preserve">Documentación requerida en construcción </t>
  </si>
  <si>
    <t>Fichas técnicas finales: de todos los componentes del sistema de acuerdo con las estrategias de eficiencia energética documentadas.
Nota: Si el proyecto cumple con el lineamiento de comisionamiento GIP02, en el requerimiento opcional y el requerimiento opcional del E4 – Electrodomésticos eficientes y de bajas emisiones, se deberá entregar confirmación de que la información está en el manual de los sistemas y una relación de las páginas en que se encuentra la información.</t>
  </si>
  <si>
    <t xml:space="preserve">Objetivo: Aportar a la mitigación del cambio climático y optimizar los costos de operación mediante la reducción de la demanda de energía, teniendo en cuenta el confort del usuario final.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</si>
</sst>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"/>
  </numFmts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Effra"/>
    </font>
    <font>
      <sz val="14"/>
      <color theme="0"/>
      <name val="Effra"/>
    </font>
    <font>
      <sz val="11"/>
      <color theme="1"/>
      <name val="Effra Light"/>
    </font>
    <font>
      <sz val="10"/>
      <color theme="1"/>
      <name val="Effra Light"/>
    </font>
    <font>
      <sz val="10"/>
      <name val="Arial"/>
      <family val="2"/>
    </font>
    <font>
      <sz val="10"/>
      <name val="Effra Light"/>
    </font>
    <font>
      <sz val="10"/>
      <color theme="1"/>
      <name val="Effra"/>
    </font>
    <font>
      <sz val="9"/>
      <color theme="1"/>
      <name val="Effra Light"/>
    </font>
    <font>
      <b/>
      <sz val="10"/>
      <name val="Effra"/>
    </font>
    <font>
      <sz val="8"/>
      <name val="Calibri"/>
      <family val="2"/>
      <scheme val="minor"/>
    </font>
    <font>
      <b/>
      <sz val="11"/>
      <color theme="1"/>
      <name val="Effra Light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rgb="FFC0000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EF9B75"/>
        <bgColor indexed="64"/>
      </patternFill>
    </fill>
  </fills>
  <borders count="73">
    <border>
      <left/>
      <right/>
      <top/>
      <bottom/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34998626667073579"/>
      </left>
      <right style="thin">
        <color theme="0" tint="-0.34998626667073579"/>
      </right>
      <top style="medium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medium">
        <color theme="0" tint="-0.34998626667073579"/>
      </top>
      <bottom style="thin">
        <color theme="0" tint="-0.34998626667073579"/>
      </bottom>
      <diagonal/>
    </border>
    <border>
      <left style="medium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thin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/>
      <top style="medium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medium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medium">
        <color theme="0" tint="-0.34998626667073579"/>
      </bottom>
      <diagonal/>
    </border>
    <border>
      <left/>
      <right/>
      <top style="medium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medium">
        <color theme="0" tint="-0.34998626667073579"/>
      </bottom>
      <diagonal/>
    </border>
    <border>
      <left/>
      <right style="medium">
        <color theme="0" tint="-0.34998626667073579"/>
      </right>
      <top/>
      <bottom/>
      <diagonal/>
    </border>
    <border>
      <left/>
      <right style="medium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medium">
        <color theme="0" tint="-0.34998626667073579"/>
      </left>
      <right style="thin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/>
      <right/>
      <top style="medium">
        <color theme="0" tint="-0.34998626667073579"/>
      </top>
      <bottom/>
      <diagonal/>
    </border>
    <border>
      <left style="medium">
        <color theme="0" tint="-0.34998626667073579"/>
      </left>
      <right/>
      <top style="medium">
        <color theme="0" tint="-0.34998626667073579"/>
      </top>
      <bottom/>
      <diagonal/>
    </border>
    <border>
      <left/>
      <right style="medium">
        <color theme="0" tint="-0.34998626667073579"/>
      </right>
      <top style="medium">
        <color theme="0" tint="-0.34998626667073579"/>
      </top>
      <bottom/>
      <diagonal/>
    </border>
    <border>
      <left style="medium">
        <color theme="0" tint="-0.34998626667073579"/>
      </left>
      <right/>
      <top/>
      <bottom/>
      <diagonal/>
    </border>
    <border>
      <left style="medium">
        <color theme="0" tint="-0.34998626667073579"/>
      </left>
      <right/>
      <top/>
      <bottom style="medium">
        <color theme="0" tint="-0.34998626667073579"/>
      </bottom>
      <diagonal/>
    </border>
    <border>
      <left/>
      <right/>
      <top/>
      <bottom style="medium">
        <color theme="0" tint="-0.34998626667073579"/>
      </bottom>
      <diagonal/>
    </border>
    <border>
      <left/>
      <right style="medium">
        <color theme="0" tint="-0.34998626667073579"/>
      </right>
      <top/>
      <bottom style="medium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thin">
        <color theme="0" tint="-0.34998626667073579"/>
      </top>
      <bottom/>
      <diagonal/>
    </border>
    <border>
      <left/>
      <right style="medium">
        <color theme="0" tint="-0.34998626667073579"/>
      </right>
      <top style="medium">
        <color theme="0" tint="-0.34998626667073579"/>
      </top>
      <bottom style="thin">
        <color theme="0" tint="-0.34998626667073579"/>
      </bottom>
      <diagonal/>
    </border>
    <border>
      <left style="medium">
        <color theme="0" tint="-0.34998626667073579"/>
      </left>
      <right/>
      <top style="medium">
        <color theme="0" tint="-0.34998626667073579"/>
      </top>
      <bottom style="thin">
        <color theme="0" tint="-0.34998626667073579"/>
      </bottom>
      <diagonal/>
    </border>
    <border>
      <left style="medium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34998626667073579"/>
      </left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/>
      <diagonal/>
    </border>
    <border>
      <left/>
      <right/>
      <top/>
      <bottom style="thin">
        <color theme="0" tint="-0.34998626667073579"/>
      </bottom>
      <diagonal/>
    </border>
    <border>
      <left/>
      <right style="medium">
        <color theme="0" tint="-0.34998626667073579"/>
      </right>
      <top style="thin">
        <color theme="0" tint="-0.34998626667073579"/>
      </top>
      <bottom/>
      <diagonal/>
    </border>
    <border>
      <left/>
      <right style="medium">
        <color theme="0" tint="-0.34998626667073579"/>
      </right>
      <top/>
      <bottom style="thin">
        <color theme="0" tint="-0.34998626667073579"/>
      </bottom>
      <diagonal/>
    </border>
    <border>
      <left style="medium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medium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medium">
        <color theme="0" tint="-0.34998626667073579"/>
      </left>
      <right/>
      <top style="medium">
        <color theme="0" tint="-0.34998626667073579"/>
      </top>
      <bottom style="medium">
        <color theme="0" tint="-0.34998626667073579"/>
      </bottom>
      <diagonal/>
    </border>
    <border>
      <left/>
      <right/>
      <top style="medium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medium">
        <color theme="0" tint="-0.34998626667073579"/>
      </bottom>
      <diagonal/>
    </border>
    <border>
      <left/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theme="0" tint="-0.249977111117893"/>
      </top>
      <bottom/>
      <diagonal/>
    </border>
    <border>
      <left style="thin">
        <color theme="0" tint="-0.249977111117893"/>
      </left>
      <right/>
      <top/>
      <bottom/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34998626667073579"/>
      </left>
      <right/>
      <top/>
      <bottom style="thin">
        <color theme="0" tint="-0.14999847407452621"/>
      </bottom>
      <diagonal/>
    </border>
    <border>
      <left/>
      <right style="thin">
        <color theme="0" tint="-0.34998626667073579"/>
      </right>
      <top/>
      <bottom style="thin">
        <color theme="0" tint="-0.14999847407452621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14999847407452621"/>
      </bottom>
      <diagonal/>
    </border>
    <border>
      <left/>
      <right/>
      <top/>
      <bottom style="thin">
        <color theme="0" tint="-0.14999847407452621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medium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theme="0" tint="-0.34998626667073579"/>
      </top>
      <bottom/>
      <diagonal/>
    </border>
    <border>
      <left style="medium">
        <color theme="0" tint="-0.34998626667073579"/>
      </left>
      <right style="thin">
        <color theme="0" tint="-0.34998626667073579"/>
      </right>
      <top style="medium">
        <color theme="0" tint="-0.34998626667073579"/>
      </top>
      <bottom/>
      <diagonal/>
    </border>
    <border>
      <left style="thin">
        <color theme="0" tint="-0.34998626667073579"/>
      </left>
      <right style="medium">
        <color theme="0" tint="-0.34998626667073579"/>
      </right>
      <top/>
      <bottom style="medium">
        <color theme="0" tint="-0.34998626667073579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6" fillId="0" borderId="0"/>
    <xf numFmtId="0" fontId="1" fillId="0" borderId="0"/>
    <xf numFmtId="0" fontId="6" fillId="0" borderId="0"/>
  </cellStyleXfs>
  <cellXfs count="372">
    <xf numFmtId="0" fontId="0" fillId="0" borderId="0" xfId="0"/>
    <xf numFmtId="0" fontId="4" fillId="0" borderId="0" xfId="0" applyFont="1"/>
    <xf numFmtId="0" fontId="2" fillId="0" borderId="0" xfId="0" applyFont="1"/>
    <xf numFmtId="0" fontId="5" fillId="0" borderId="0" xfId="0" applyFont="1" applyAlignment="1" applyProtection="1">
      <alignment horizontal="left"/>
      <protection locked="0"/>
    </xf>
    <xf numFmtId="0" fontId="0" fillId="0" borderId="0" xfId="0" applyAlignment="1">
      <alignment vertical="center"/>
    </xf>
    <xf numFmtId="0" fontId="4" fillId="0" borderId="0" xfId="0" applyFont="1" applyAlignment="1">
      <alignment horizontal="left" vertical="center"/>
    </xf>
    <xf numFmtId="0" fontId="5" fillId="2" borderId="3" xfId="0" applyFont="1" applyFill="1" applyBorder="1" applyProtection="1">
      <protection locked="0"/>
    </xf>
    <xf numFmtId="0" fontId="4" fillId="0" borderId="0" xfId="0" applyFont="1" applyAlignment="1">
      <alignment wrapText="1"/>
    </xf>
    <xf numFmtId="0" fontId="4" fillId="0" borderId="6" xfId="0" applyFont="1" applyBorder="1"/>
    <xf numFmtId="0" fontId="4" fillId="4" borderId="6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wrapText="1"/>
    </xf>
    <xf numFmtId="0" fontId="4" fillId="0" borderId="7" xfId="0" applyFont="1" applyBorder="1"/>
    <xf numFmtId="0" fontId="4" fillId="2" borderId="5" xfId="0" applyFont="1" applyFill="1" applyBorder="1"/>
    <xf numFmtId="0" fontId="4" fillId="5" borderId="0" xfId="0" applyFont="1" applyFill="1"/>
    <xf numFmtId="0" fontId="5" fillId="2" borderId="9" xfId="0" applyFont="1" applyFill="1" applyBorder="1" applyAlignment="1" applyProtection="1">
      <alignment vertical="center" wrapText="1"/>
      <protection locked="0"/>
    </xf>
    <xf numFmtId="0" fontId="4" fillId="4" borderId="6" xfId="0" applyFont="1" applyFill="1" applyBorder="1"/>
    <xf numFmtId="0" fontId="4" fillId="0" borderId="6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4" fillId="4" borderId="13" xfId="0" applyFont="1" applyFill="1" applyBorder="1" applyAlignment="1">
      <alignment horizontal="center" vertical="center" wrapText="1"/>
    </xf>
    <xf numFmtId="0" fontId="4" fillId="4" borderId="14" xfId="0" applyFont="1" applyFill="1" applyBorder="1"/>
    <xf numFmtId="0" fontId="4" fillId="0" borderId="13" xfId="0" applyFont="1" applyBorder="1"/>
    <xf numFmtId="0" fontId="4" fillId="0" borderId="15" xfId="0" applyFont="1" applyBorder="1"/>
    <xf numFmtId="0" fontId="4" fillId="4" borderId="16" xfId="0" applyFont="1" applyFill="1" applyBorder="1"/>
    <xf numFmtId="0" fontId="4" fillId="0" borderId="16" xfId="0" applyFont="1" applyBorder="1"/>
    <xf numFmtId="0" fontId="4" fillId="4" borderId="17" xfId="0" applyFont="1" applyFill="1" applyBorder="1"/>
    <xf numFmtId="0" fontId="4" fillId="4" borderId="14" xfId="0" applyFont="1" applyFill="1" applyBorder="1" applyAlignment="1">
      <alignment wrapText="1"/>
    </xf>
    <xf numFmtId="0" fontId="4" fillId="4" borderId="13" xfId="0" applyFont="1" applyFill="1" applyBorder="1"/>
    <xf numFmtId="0" fontId="4" fillId="4" borderId="15" xfId="0" applyFont="1" applyFill="1" applyBorder="1"/>
    <xf numFmtId="0" fontId="8" fillId="6" borderId="0" xfId="0" applyFont="1" applyFill="1"/>
    <xf numFmtId="0" fontId="4" fillId="6" borderId="0" xfId="0" applyFont="1" applyFill="1"/>
    <xf numFmtId="0" fontId="8" fillId="6" borderId="23" xfId="0" applyFont="1" applyFill="1" applyBorder="1"/>
    <xf numFmtId="0" fontId="4" fillId="6" borderId="24" xfId="0" applyFont="1" applyFill="1" applyBorder="1"/>
    <xf numFmtId="0" fontId="4" fillId="6" borderId="25" xfId="0" applyFont="1" applyFill="1" applyBorder="1"/>
    <xf numFmtId="0" fontId="8" fillId="6" borderId="11" xfId="0" applyFont="1" applyFill="1" applyBorder="1"/>
    <xf numFmtId="0" fontId="4" fillId="6" borderId="6" xfId="0" applyFont="1" applyFill="1" applyBorder="1"/>
    <xf numFmtId="0" fontId="4" fillId="6" borderId="16" xfId="0" applyFont="1" applyFill="1" applyBorder="1"/>
    <xf numFmtId="0" fontId="0" fillId="0" borderId="0" xfId="0" applyAlignment="1">
      <alignment horizontal="left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/>
    <xf numFmtId="0" fontId="4" fillId="0" borderId="17" xfId="0" applyFont="1" applyBorder="1"/>
    <xf numFmtId="0" fontId="4" fillId="0" borderId="28" xfId="0" applyFont="1" applyBorder="1"/>
    <xf numFmtId="0" fontId="4" fillId="0" borderId="31" xfId="0" applyFont="1" applyBorder="1"/>
    <xf numFmtId="0" fontId="4" fillId="4" borderId="6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center"/>
    </xf>
    <xf numFmtId="0" fontId="4" fillId="2" borderId="6" xfId="0" applyFont="1" applyFill="1" applyBorder="1"/>
    <xf numFmtId="0" fontId="4" fillId="2" borderId="16" xfId="0" applyFont="1" applyFill="1" applyBorder="1"/>
    <xf numFmtId="0" fontId="4" fillId="6" borderId="11" xfId="0" applyFont="1" applyFill="1" applyBorder="1"/>
    <xf numFmtId="0" fontId="4" fillId="6" borderId="21" xfId="0" applyFont="1" applyFill="1" applyBorder="1"/>
    <xf numFmtId="0" fontId="4" fillId="0" borderId="3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164" fontId="4" fillId="0" borderId="7" xfId="1" applyNumberFormat="1" applyFont="1" applyBorder="1"/>
    <xf numFmtId="164" fontId="4" fillId="0" borderId="39" xfId="1" applyNumberFormat="1" applyFont="1" applyBorder="1"/>
    <xf numFmtId="164" fontId="4" fillId="0" borderId="6" xfId="1" applyNumberFormat="1" applyFont="1" applyBorder="1"/>
    <xf numFmtId="0" fontId="4" fillId="4" borderId="14" xfId="0" applyFont="1" applyFill="1" applyBorder="1" applyAlignment="1">
      <alignment horizontal="center" vertical="center"/>
    </xf>
    <xf numFmtId="164" fontId="4" fillId="0" borderId="14" xfId="1" applyNumberFormat="1" applyFont="1" applyBorder="1"/>
    <xf numFmtId="0" fontId="4" fillId="4" borderId="0" xfId="0" applyFont="1" applyFill="1"/>
    <xf numFmtId="0" fontId="4" fillId="4" borderId="26" xfId="0" applyFont="1" applyFill="1" applyBorder="1"/>
    <xf numFmtId="0" fontId="4" fillId="6" borderId="22" xfId="0" applyFont="1" applyFill="1" applyBorder="1"/>
    <xf numFmtId="0" fontId="4" fillId="5" borderId="24" xfId="0" applyFont="1" applyFill="1" applyBorder="1"/>
    <xf numFmtId="0" fontId="4" fillId="5" borderId="13" xfId="0" applyFont="1" applyFill="1" applyBorder="1"/>
    <xf numFmtId="0" fontId="4" fillId="5" borderId="14" xfId="0" applyFont="1" applyFill="1" applyBorder="1"/>
    <xf numFmtId="0" fontId="4" fillId="5" borderId="25" xfId="0" applyFont="1" applyFill="1" applyBorder="1"/>
    <xf numFmtId="0" fontId="4" fillId="5" borderId="15" xfId="0" applyFont="1" applyFill="1" applyBorder="1"/>
    <xf numFmtId="0" fontId="4" fillId="5" borderId="17" xfId="0" applyFont="1" applyFill="1" applyBorder="1"/>
    <xf numFmtId="0" fontId="8" fillId="6" borderId="32" xfId="0" applyFont="1" applyFill="1" applyBorder="1"/>
    <xf numFmtId="0" fontId="4" fillId="6" borderId="37" xfId="0" applyFont="1" applyFill="1" applyBorder="1"/>
    <xf numFmtId="0" fontId="4" fillId="4" borderId="6" xfId="0" applyFont="1" applyFill="1" applyBorder="1" applyAlignment="1">
      <alignment vertical="center" wrapText="1"/>
    </xf>
    <xf numFmtId="0" fontId="4" fillId="4" borderId="14" xfId="0" applyFont="1" applyFill="1" applyBorder="1" applyAlignment="1">
      <alignment vertical="center" wrapText="1"/>
    </xf>
    <xf numFmtId="0" fontId="4" fillId="6" borderId="0" xfId="0" applyFont="1" applyFill="1" applyAlignment="1">
      <alignment vertical="center"/>
    </xf>
    <xf numFmtId="0" fontId="4" fillId="4" borderId="13" xfId="0" applyFont="1" applyFill="1" applyBorder="1" applyAlignment="1">
      <alignment vertical="center"/>
    </xf>
    <xf numFmtId="0" fontId="4" fillId="4" borderId="6" xfId="0" applyFont="1" applyFill="1" applyBorder="1" applyAlignment="1">
      <alignment vertical="center"/>
    </xf>
    <xf numFmtId="0" fontId="4" fillId="4" borderId="14" xfId="0" applyFont="1" applyFill="1" applyBorder="1" applyAlignment="1">
      <alignment vertical="center"/>
    </xf>
    <xf numFmtId="0" fontId="4" fillId="0" borderId="0" xfId="0" applyFont="1" applyAlignment="1">
      <alignment horizontal="left"/>
    </xf>
    <xf numFmtId="0" fontId="4" fillId="7" borderId="6" xfId="0" applyFont="1" applyFill="1" applyBorder="1" applyAlignment="1">
      <alignment horizontal="center" vertical="center" wrapText="1"/>
    </xf>
    <xf numFmtId="0" fontId="4" fillId="7" borderId="6" xfId="0" applyFont="1" applyFill="1" applyBorder="1" applyAlignment="1">
      <alignment wrapText="1"/>
    </xf>
    <xf numFmtId="0" fontId="4" fillId="7" borderId="13" xfId="0" applyFont="1" applyFill="1" applyBorder="1" applyAlignment="1">
      <alignment horizontal="center" vertical="center"/>
    </xf>
    <xf numFmtId="0" fontId="4" fillId="7" borderId="14" xfId="0" applyFont="1" applyFill="1" applyBorder="1"/>
    <xf numFmtId="0" fontId="4" fillId="0" borderId="14" xfId="0" applyFont="1" applyBorder="1" applyAlignment="1">
      <alignment wrapText="1"/>
    </xf>
    <xf numFmtId="0" fontId="4" fillId="2" borderId="13" xfId="0" applyFont="1" applyFill="1" applyBorder="1"/>
    <xf numFmtId="0" fontId="4" fillId="2" borderId="15" xfId="0" applyFont="1" applyFill="1" applyBorder="1"/>
    <xf numFmtId="0" fontId="4" fillId="0" borderId="30" xfId="0" applyFont="1" applyBorder="1"/>
    <xf numFmtId="0" fontId="4" fillId="6" borderId="30" xfId="0" applyFont="1" applyFill="1" applyBorder="1"/>
    <xf numFmtId="0" fontId="4" fillId="4" borderId="10" xfId="0" applyFont="1" applyFill="1" applyBorder="1" applyAlignment="1">
      <alignment horizontal="center" vertical="center"/>
    </xf>
    <xf numFmtId="0" fontId="4" fillId="4" borderId="36" xfId="0" applyFont="1" applyFill="1" applyBorder="1"/>
    <xf numFmtId="0" fontId="0" fillId="0" borderId="0" xfId="0" applyAlignment="1">
      <alignment wrapText="1"/>
    </xf>
    <xf numFmtId="0" fontId="4" fillId="6" borderId="10" xfId="0" applyFont="1" applyFill="1" applyBorder="1" applyAlignment="1">
      <alignment horizontal="center" vertical="center" wrapText="1"/>
    </xf>
    <xf numFmtId="0" fontId="4" fillId="6" borderId="11" xfId="0" applyFont="1" applyFill="1" applyBorder="1" applyAlignment="1">
      <alignment horizontal="center" vertical="center" wrapText="1"/>
    </xf>
    <xf numFmtId="0" fontId="4" fillId="6" borderId="12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2" fontId="4" fillId="0" borderId="6" xfId="0" applyNumberFormat="1" applyFont="1" applyBorder="1" applyAlignment="1">
      <alignment horizontal="center" vertical="center"/>
    </xf>
    <xf numFmtId="2" fontId="4" fillId="0" borderId="16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vertical="center"/>
    </xf>
    <xf numFmtId="0" fontId="4" fillId="6" borderId="6" xfId="0" applyFont="1" applyFill="1" applyBorder="1" applyAlignment="1">
      <alignment vertical="center"/>
    </xf>
    <xf numFmtId="0" fontId="4" fillId="6" borderId="11" xfId="0" applyFont="1" applyFill="1" applyBorder="1" applyAlignment="1">
      <alignment vertical="center"/>
    </xf>
    <xf numFmtId="0" fontId="4" fillId="6" borderId="13" xfId="0" applyFont="1" applyFill="1" applyBorder="1" applyAlignment="1">
      <alignment vertical="center"/>
    </xf>
    <xf numFmtId="0" fontId="4" fillId="6" borderId="14" xfId="0" applyFont="1" applyFill="1" applyBorder="1" applyAlignment="1">
      <alignment vertical="center"/>
    </xf>
    <xf numFmtId="0" fontId="4" fillId="6" borderId="16" xfId="0" applyFont="1" applyFill="1" applyBorder="1" applyAlignment="1">
      <alignment vertical="center"/>
    </xf>
    <xf numFmtId="0" fontId="4" fillId="0" borderId="0" xfId="0" applyFont="1" applyAlignment="1">
      <alignment horizontal="center" vertical="center"/>
    </xf>
    <xf numFmtId="0" fontId="4" fillId="6" borderId="6" xfId="0" applyFont="1" applyFill="1" applyBorder="1" applyAlignment="1">
      <alignment horizontal="center" vertical="center"/>
    </xf>
    <xf numFmtId="0" fontId="4" fillId="6" borderId="11" xfId="0" applyFont="1" applyFill="1" applyBorder="1" applyAlignment="1">
      <alignment horizontal="center" vertical="center"/>
    </xf>
    <xf numFmtId="0" fontId="4" fillId="0" borderId="14" xfId="0" applyFont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4" borderId="15" xfId="0" applyFont="1" applyFill="1" applyBorder="1" applyAlignment="1">
      <alignment horizontal="center" vertical="center"/>
    </xf>
    <xf numFmtId="0" fontId="4" fillId="4" borderId="16" xfId="0" applyFont="1" applyFill="1" applyBorder="1" applyAlignment="1">
      <alignment horizontal="center" vertical="center"/>
    </xf>
    <xf numFmtId="0" fontId="4" fillId="6" borderId="16" xfId="0" applyFont="1" applyFill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6" borderId="37" xfId="0" applyFont="1" applyFill="1" applyBorder="1" applyAlignment="1">
      <alignment horizontal="center" vertical="center"/>
    </xf>
    <xf numFmtId="0" fontId="12" fillId="6" borderId="6" xfId="0" applyFont="1" applyFill="1" applyBorder="1" applyAlignment="1">
      <alignment wrapText="1"/>
    </xf>
    <xf numFmtId="0" fontId="4" fillId="0" borderId="14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0" fillId="6" borderId="11" xfId="0" applyFill="1" applyBorder="1"/>
    <xf numFmtId="0" fontId="12" fillId="7" borderId="11" xfId="0" applyFont="1" applyFill="1" applyBorder="1" applyAlignment="1">
      <alignment vertical="center"/>
    </xf>
    <xf numFmtId="0" fontId="12" fillId="7" borderId="12" xfId="0" applyFont="1" applyFill="1" applyBorder="1" applyAlignment="1">
      <alignment vertical="center"/>
    </xf>
    <xf numFmtId="0" fontId="4" fillId="0" borderId="6" xfId="0" applyFont="1" applyBorder="1" applyAlignment="1">
      <alignment vertical="center" wrapText="1"/>
    </xf>
    <xf numFmtId="0" fontId="4" fillId="0" borderId="16" xfId="0" applyFont="1" applyBorder="1" applyAlignment="1">
      <alignment vertical="center" wrapText="1"/>
    </xf>
    <xf numFmtId="0" fontId="4" fillId="7" borderId="11" xfId="0" applyFont="1" applyFill="1" applyBorder="1" applyAlignment="1">
      <alignment horizontal="center" vertical="center"/>
    </xf>
    <xf numFmtId="0" fontId="4" fillId="7" borderId="11" xfId="0" applyFont="1" applyFill="1" applyBorder="1" applyAlignment="1">
      <alignment horizontal="center" vertical="center" wrapText="1"/>
    </xf>
    <xf numFmtId="0" fontId="4" fillId="7" borderId="12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/>
    </xf>
    <xf numFmtId="0" fontId="4" fillId="6" borderId="10" xfId="0" applyFont="1" applyFill="1" applyBorder="1"/>
    <xf numFmtId="0" fontId="4" fillId="6" borderId="12" xfId="0" applyFont="1" applyFill="1" applyBorder="1"/>
    <xf numFmtId="0" fontId="4" fillId="4" borderId="15" xfId="0" applyFont="1" applyFill="1" applyBorder="1" applyAlignment="1">
      <alignment wrapText="1"/>
    </xf>
    <xf numFmtId="0" fontId="4" fillId="7" borderId="6" xfId="0" applyFont="1" applyFill="1" applyBorder="1"/>
    <xf numFmtId="0" fontId="4" fillId="7" borderId="19" xfId="0" applyFont="1" applyFill="1" applyBorder="1"/>
    <xf numFmtId="0" fontId="4" fillId="7" borderId="13" xfId="0" applyFont="1" applyFill="1" applyBorder="1"/>
    <xf numFmtId="9" fontId="0" fillId="0" borderId="44" xfId="1" applyFont="1" applyBorder="1"/>
    <xf numFmtId="0" fontId="4" fillId="4" borderId="13" xfId="0" applyFont="1" applyFill="1" applyBorder="1" applyAlignment="1">
      <alignment wrapText="1"/>
    </xf>
    <xf numFmtId="9" fontId="4" fillId="0" borderId="6" xfId="1" applyFont="1" applyBorder="1"/>
    <xf numFmtId="10" fontId="4" fillId="0" borderId="6" xfId="1" applyNumberFormat="1" applyFont="1" applyBorder="1" applyAlignment="1">
      <alignment horizontal="center" vertical="center"/>
    </xf>
    <xf numFmtId="0" fontId="4" fillId="4" borderId="19" xfId="0" applyFont="1" applyFill="1" applyBorder="1" applyAlignment="1">
      <alignment wrapText="1"/>
    </xf>
    <xf numFmtId="0" fontId="4" fillId="5" borderId="6" xfId="0" applyFont="1" applyFill="1" applyBorder="1"/>
    <xf numFmtId="9" fontId="4" fillId="0" borderId="16" xfId="1" applyFont="1" applyBorder="1"/>
    <xf numFmtId="0" fontId="13" fillId="8" borderId="0" xfId="0" applyFont="1" applyFill="1" applyAlignment="1">
      <alignment vertical="center"/>
    </xf>
    <xf numFmtId="0" fontId="13" fillId="5" borderId="0" xfId="0" applyFont="1" applyFill="1" applyAlignment="1">
      <alignment vertical="center"/>
    </xf>
    <xf numFmtId="0" fontId="14" fillId="5" borderId="0" xfId="3" applyFont="1" applyFill="1" applyAlignment="1">
      <alignment horizontal="right" vertical="center"/>
    </xf>
    <xf numFmtId="0" fontId="15" fillId="5" borderId="0" xfId="0" applyFont="1" applyFill="1" applyAlignment="1">
      <alignment horizontal="left" vertical="center"/>
    </xf>
    <xf numFmtId="0" fontId="13" fillId="5" borderId="0" xfId="0" applyFont="1" applyFill="1" applyAlignment="1">
      <alignment vertical="center" wrapText="1"/>
    </xf>
    <xf numFmtId="0" fontId="14" fillId="5" borderId="0" xfId="4" applyFont="1" applyFill="1" applyAlignment="1">
      <alignment horizontal="right" vertical="center"/>
    </xf>
    <xf numFmtId="0" fontId="13" fillId="5" borderId="0" xfId="0" applyFont="1" applyFill="1" applyAlignment="1">
      <alignment horizontal="right" vertical="center" wrapText="1"/>
    </xf>
    <xf numFmtId="0" fontId="13" fillId="8" borderId="0" xfId="0" applyFont="1" applyFill="1" applyAlignment="1">
      <alignment horizontal="right" vertical="center" wrapText="1"/>
    </xf>
    <xf numFmtId="0" fontId="13" fillId="8" borderId="0" xfId="0" applyFont="1" applyFill="1" applyAlignment="1">
      <alignment vertical="center" wrapText="1"/>
    </xf>
    <xf numFmtId="0" fontId="0" fillId="9" borderId="0" xfId="0" applyFill="1"/>
    <xf numFmtId="0" fontId="3" fillId="9" borderId="0" xfId="0" applyFont="1" applyFill="1" applyAlignment="1">
      <alignment vertical="center"/>
    </xf>
    <xf numFmtId="0" fontId="4" fillId="9" borderId="0" xfId="0" applyFont="1" applyFill="1"/>
    <xf numFmtId="0" fontId="3" fillId="9" borderId="0" xfId="0" applyFont="1" applyFill="1"/>
    <xf numFmtId="0" fontId="16" fillId="5" borderId="0" xfId="0" applyFont="1" applyFill="1" applyAlignment="1">
      <alignment vertical="center"/>
    </xf>
    <xf numFmtId="0" fontId="17" fillId="5" borderId="0" xfId="0" applyFont="1" applyFill="1" applyAlignment="1">
      <alignment vertical="center"/>
    </xf>
    <xf numFmtId="0" fontId="16" fillId="5" borderId="57" xfId="0" applyFont="1" applyFill="1" applyBorder="1" applyAlignment="1">
      <alignment vertical="center"/>
    </xf>
    <xf numFmtId="0" fontId="18" fillId="5" borderId="57" xfId="0" applyFont="1" applyFill="1" applyBorder="1" applyAlignment="1">
      <alignment vertical="center"/>
    </xf>
    <xf numFmtId="0" fontId="14" fillId="10" borderId="57" xfId="0" applyFont="1" applyFill="1" applyBorder="1" applyAlignment="1">
      <alignment vertical="center"/>
    </xf>
    <xf numFmtId="0" fontId="13" fillId="4" borderId="57" xfId="0" applyFont="1" applyFill="1" applyBorder="1" applyAlignment="1">
      <alignment vertical="center"/>
    </xf>
    <xf numFmtId="0" fontId="16" fillId="5" borderId="0" xfId="0" applyFont="1" applyFill="1" applyAlignment="1">
      <alignment horizontal="center" vertical="center"/>
    </xf>
    <xf numFmtId="0" fontId="13" fillId="11" borderId="57" xfId="0" applyFont="1" applyFill="1" applyBorder="1" applyAlignment="1">
      <alignment vertical="center"/>
    </xf>
    <xf numFmtId="0" fontId="0" fillId="0" borderId="61" xfId="0" applyBorder="1"/>
    <xf numFmtId="0" fontId="0" fillId="0" borderId="63" xfId="0" applyBorder="1"/>
    <xf numFmtId="0" fontId="0" fillId="0" borderId="62" xfId="0" applyBorder="1"/>
    <xf numFmtId="0" fontId="4" fillId="7" borderId="6" xfId="0" applyFont="1" applyFill="1" applyBorder="1" applyAlignment="1">
      <alignment vertical="center" wrapText="1"/>
    </xf>
    <xf numFmtId="0" fontId="4" fillId="7" borderId="13" xfId="0" applyFont="1" applyFill="1" applyBorder="1" applyAlignment="1">
      <alignment vertical="center"/>
    </xf>
    <xf numFmtId="0" fontId="4" fillId="7" borderId="10" xfId="0" applyFont="1" applyFill="1" applyBorder="1" applyAlignment="1">
      <alignment vertical="center"/>
    </xf>
    <xf numFmtId="10" fontId="4" fillId="4" borderId="15" xfId="1" applyNumberFormat="1" applyFont="1" applyFill="1" applyBorder="1"/>
    <xf numFmtId="2" fontId="0" fillId="0" borderId="44" xfId="1" applyNumberFormat="1" applyFont="1" applyBorder="1"/>
    <xf numFmtId="2" fontId="4" fillId="4" borderId="16" xfId="0" applyNumberFormat="1" applyFont="1" applyFill="1" applyBorder="1" applyAlignment="1">
      <alignment horizontal="center"/>
    </xf>
    <xf numFmtId="2" fontId="4" fillId="0" borderId="16" xfId="0" applyNumberFormat="1" applyFont="1" applyBorder="1" applyAlignment="1">
      <alignment horizontal="center"/>
    </xf>
    <xf numFmtId="2" fontId="4" fillId="0" borderId="55" xfId="0" applyNumberFormat="1" applyFont="1" applyBorder="1" applyAlignment="1">
      <alignment horizontal="center"/>
    </xf>
    <xf numFmtId="2" fontId="4" fillId="4" borderId="15" xfId="1" applyNumberFormat="1" applyFont="1" applyFill="1" applyBorder="1" applyAlignment="1">
      <alignment horizontal="center"/>
    </xf>
    <xf numFmtId="2" fontId="4" fillId="0" borderId="17" xfId="1" applyNumberFormat="1" applyFont="1" applyBorder="1" applyAlignment="1">
      <alignment horizontal="center"/>
    </xf>
    <xf numFmtId="0" fontId="18" fillId="5" borderId="58" xfId="0" applyFont="1" applyFill="1" applyBorder="1" applyAlignment="1">
      <alignment horizontal="left" vertical="top" wrapText="1"/>
    </xf>
    <xf numFmtId="0" fontId="18" fillId="5" borderId="59" xfId="0" applyFont="1" applyFill="1" applyBorder="1" applyAlignment="1">
      <alignment horizontal="left" vertical="top" wrapText="1"/>
    </xf>
    <xf numFmtId="0" fontId="13" fillId="5" borderId="0" xfId="0" applyFont="1" applyFill="1" applyAlignment="1">
      <alignment horizontal="center" vertical="center" wrapText="1"/>
    </xf>
    <xf numFmtId="0" fontId="18" fillId="5" borderId="60" xfId="0" applyFont="1" applyFill="1" applyBorder="1" applyAlignment="1">
      <alignment horizontal="left" vertical="top" wrapText="1"/>
    </xf>
    <xf numFmtId="0" fontId="16" fillId="5" borderId="57" xfId="0" applyFont="1" applyFill="1" applyBorder="1" applyAlignment="1">
      <alignment horizontal="left" vertical="center"/>
    </xf>
    <xf numFmtId="0" fontId="16" fillId="5" borderId="58" xfId="0" applyFont="1" applyFill="1" applyBorder="1" applyAlignment="1">
      <alignment horizontal="left" vertical="center"/>
    </xf>
    <xf numFmtId="0" fontId="16" fillId="5" borderId="59" xfId="0" applyFont="1" applyFill="1" applyBorder="1" applyAlignment="1">
      <alignment horizontal="left" vertical="center"/>
    </xf>
    <xf numFmtId="0" fontId="19" fillId="5" borderId="57" xfId="0" applyFont="1" applyFill="1" applyBorder="1" applyAlignment="1">
      <alignment horizontal="left" vertical="top"/>
    </xf>
    <xf numFmtId="0" fontId="5" fillId="2" borderId="1" xfId="0" applyFont="1" applyFill="1" applyBorder="1" applyAlignment="1" applyProtection="1">
      <alignment horizontal="left"/>
      <protection locked="0"/>
    </xf>
    <xf numFmtId="0" fontId="5" fillId="0" borderId="2" xfId="0" applyFont="1" applyBorder="1" applyAlignment="1" applyProtection="1">
      <alignment horizontal="left"/>
      <protection locked="0"/>
    </xf>
    <xf numFmtId="0" fontId="4" fillId="0" borderId="0" xfId="0" applyFont="1" applyAlignment="1">
      <alignment horizontal="right" vertical="center" wrapText="1"/>
    </xf>
    <xf numFmtId="0" fontId="5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 applyProtection="1">
      <alignment horizontal="center"/>
      <protection locked="0"/>
    </xf>
    <xf numFmtId="0" fontId="5" fillId="2" borderId="2" xfId="0" applyFont="1" applyFill="1" applyBorder="1" applyAlignment="1" applyProtection="1">
      <alignment horizontal="center"/>
      <protection locked="0"/>
    </xf>
    <xf numFmtId="0" fontId="5" fillId="2" borderId="2" xfId="0" applyFont="1" applyFill="1" applyBorder="1" applyAlignment="1" applyProtection="1">
      <alignment horizontal="left"/>
      <protection locked="0"/>
    </xf>
    <xf numFmtId="0" fontId="0" fillId="0" borderId="0" xfId="0" applyAlignment="1">
      <alignment horizontal="right" vertical="center" wrapText="1"/>
    </xf>
    <xf numFmtId="0" fontId="4" fillId="0" borderId="0" xfId="0" applyFont="1" applyAlignment="1">
      <alignment horizontal="left" vertical="center" wrapText="1"/>
    </xf>
    <xf numFmtId="0" fontId="4" fillId="4" borderId="6" xfId="0" applyFont="1" applyFill="1" applyBorder="1" applyAlignment="1">
      <alignment horizontal="center" wrapText="1"/>
    </xf>
    <xf numFmtId="0" fontId="4" fillId="4" borderId="7" xfId="0" applyFont="1" applyFill="1" applyBorder="1" applyAlignment="1">
      <alignment horizontal="center" wrapText="1"/>
    </xf>
    <xf numFmtId="0" fontId="7" fillId="3" borderId="6" xfId="2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wrapText="1"/>
    </xf>
    <xf numFmtId="0" fontId="4" fillId="4" borderId="28" xfId="0" applyFont="1" applyFill="1" applyBorder="1" applyAlignment="1">
      <alignment horizontal="center" wrapText="1"/>
    </xf>
    <xf numFmtId="0" fontId="4" fillId="4" borderId="64" xfId="0" applyFont="1" applyFill="1" applyBorder="1" applyAlignment="1">
      <alignment horizontal="center" wrapText="1"/>
    </xf>
    <xf numFmtId="0" fontId="4" fillId="4" borderId="65" xfId="0" applyFont="1" applyFill="1" applyBorder="1" applyAlignment="1">
      <alignment horizontal="center" wrapText="1"/>
    </xf>
    <xf numFmtId="0" fontId="4" fillId="4" borderId="7" xfId="0" applyFont="1" applyFill="1" applyBorder="1" applyAlignment="1">
      <alignment horizontal="center" vertical="center"/>
    </xf>
    <xf numFmtId="0" fontId="4" fillId="4" borderId="66" xfId="0" applyFont="1" applyFill="1" applyBorder="1" applyAlignment="1">
      <alignment horizontal="center" vertical="center"/>
    </xf>
    <xf numFmtId="0" fontId="7" fillId="3" borderId="7" xfId="2" applyFont="1" applyFill="1" applyBorder="1" applyAlignment="1">
      <alignment horizontal="center" vertical="center" wrapText="1"/>
    </xf>
    <xf numFmtId="0" fontId="4" fillId="4" borderId="0" xfId="0" applyFont="1" applyFill="1" applyAlignment="1">
      <alignment horizontal="center" wrapText="1"/>
    </xf>
    <xf numFmtId="0" fontId="4" fillId="4" borderId="67" xfId="0" applyFont="1" applyFill="1" applyBorder="1" applyAlignment="1">
      <alignment horizontal="center" wrapText="1"/>
    </xf>
    <xf numFmtId="0" fontId="4" fillId="0" borderId="0" xfId="0" applyFont="1" applyAlignment="1">
      <alignment horizontal="center"/>
    </xf>
    <xf numFmtId="0" fontId="4" fillId="4" borderId="0" xfId="0" applyFont="1" applyFill="1" applyAlignment="1">
      <alignment horizontal="center"/>
    </xf>
    <xf numFmtId="0" fontId="5" fillId="2" borderId="6" xfId="0" applyFont="1" applyFill="1" applyBorder="1" applyAlignment="1" applyProtection="1">
      <alignment horizontal="center" vertical="center" wrapText="1"/>
      <protection locked="0"/>
    </xf>
    <xf numFmtId="0" fontId="10" fillId="4" borderId="10" xfId="0" applyFont="1" applyFill="1" applyBorder="1" applyAlignment="1">
      <alignment horizontal="center" vertical="center" wrapText="1"/>
    </xf>
    <xf numFmtId="0" fontId="10" fillId="4" borderId="11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 wrapText="1"/>
    </xf>
    <xf numFmtId="0" fontId="10" fillId="4" borderId="12" xfId="0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left" vertical="center" wrapText="1"/>
    </xf>
    <xf numFmtId="0" fontId="2" fillId="0" borderId="0" xfId="0" applyFont="1" applyAlignment="1">
      <alignment horizontal="left"/>
    </xf>
    <xf numFmtId="0" fontId="5" fillId="4" borderId="1" xfId="0" applyFont="1" applyFill="1" applyBorder="1" applyAlignment="1">
      <alignment horizontal="left" vertical="center" wrapText="1" indent="1"/>
    </xf>
    <xf numFmtId="0" fontId="5" fillId="4" borderId="4" xfId="0" applyFont="1" applyFill="1" applyBorder="1" applyAlignment="1">
      <alignment horizontal="left" vertical="center" wrapText="1" indent="1"/>
    </xf>
    <xf numFmtId="0" fontId="5" fillId="4" borderId="2" xfId="0" applyFont="1" applyFill="1" applyBorder="1" applyAlignment="1">
      <alignment horizontal="left" vertical="center" wrapText="1" indent="1"/>
    </xf>
    <xf numFmtId="0" fontId="9" fillId="2" borderId="1" xfId="0" applyFont="1" applyFill="1" applyBorder="1" applyAlignment="1" applyProtection="1">
      <alignment horizontal="left" vertical="center" wrapText="1"/>
      <protection locked="0"/>
    </xf>
    <xf numFmtId="0" fontId="9" fillId="2" borderId="4" xfId="0" applyFont="1" applyFill="1" applyBorder="1" applyAlignment="1" applyProtection="1">
      <alignment horizontal="left" vertical="center" wrapText="1"/>
      <protection locked="0"/>
    </xf>
    <xf numFmtId="0" fontId="4" fillId="0" borderId="2" xfId="0" applyFont="1" applyBorder="1" applyProtection="1">
      <protection locked="0"/>
    </xf>
    <xf numFmtId="0" fontId="5" fillId="0" borderId="42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10" fillId="4" borderId="41" xfId="0" applyFont="1" applyFill="1" applyBorder="1" applyAlignment="1">
      <alignment horizontal="center" vertical="center" wrapText="1"/>
    </xf>
    <xf numFmtId="0" fontId="10" fillId="4" borderId="23" xfId="0" applyFont="1" applyFill="1" applyBorder="1" applyAlignment="1">
      <alignment horizontal="center" vertical="center" wrapText="1"/>
    </xf>
    <xf numFmtId="0" fontId="10" fillId="4" borderId="20" xfId="0" applyFont="1" applyFill="1" applyBorder="1" applyAlignment="1">
      <alignment horizontal="center" vertical="center" wrapText="1"/>
    </xf>
    <xf numFmtId="0" fontId="10" fillId="4" borderId="18" xfId="0" applyFont="1" applyFill="1" applyBorder="1" applyAlignment="1">
      <alignment horizontal="center" vertical="center" wrapText="1"/>
    </xf>
    <xf numFmtId="0" fontId="10" fillId="4" borderId="40" xfId="0" applyFont="1" applyFill="1" applyBorder="1" applyAlignment="1">
      <alignment horizontal="center" vertical="center" wrapText="1"/>
    </xf>
    <xf numFmtId="0" fontId="2" fillId="4" borderId="11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4" fillId="0" borderId="33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/>
    </xf>
    <xf numFmtId="0" fontId="4" fillId="0" borderId="32" xfId="0" applyFont="1" applyBorder="1" applyAlignment="1">
      <alignment horizontal="center"/>
    </xf>
    <xf numFmtId="0" fontId="4" fillId="0" borderId="34" xfId="0" applyFont="1" applyBorder="1" applyAlignment="1">
      <alignment horizontal="center"/>
    </xf>
    <xf numFmtId="0" fontId="4" fillId="0" borderId="36" xfId="0" applyFont="1" applyBorder="1" applyAlignment="1">
      <alignment horizontal="center"/>
    </xf>
    <xf numFmtId="0" fontId="4" fillId="0" borderId="37" xfId="0" applyFont="1" applyBorder="1" applyAlignment="1">
      <alignment horizontal="center"/>
    </xf>
    <xf numFmtId="0" fontId="4" fillId="0" borderId="38" xfId="0" applyFont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center"/>
    </xf>
    <xf numFmtId="0" fontId="4" fillId="0" borderId="1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/>
    </xf>
    <xf numFmtId="0" fontId="2" fillId="4" borderId="30" xfId="0" applyFont="1" applyFill="1" applyBorder="1" applyAlignment="1">
      <alignment horizontal="center"/>
    </xf>
    <xf numFmtId="0" fontId="2" fillId="4" borderId="18" xfId="0" applyFont="1" applyFill="1" applyBorder="1" applyAlignment="1">
      <alignment horizontal="center"/>
    </xf>
    <xf numFmtId="0" fontId="2" fillId="4" borderId="23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4" fillId="0" borderId="19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left" vertical="center"/>
    </xf>
    <xf numFmtId="0" fontId="4" fillId="0" borderId="21" xfId="0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2" fillId="4" borderId="10" xfId="0" applyFont="1" applyFill="1" applyBorder="1" applyAlignment="1">
      <alignment horizontal="center"/>
    </xf>
    <xf numFmtId="0" fontId="4" fillId="5" borderId="37" xfId="0" applyFont="1" applyFill="1" applyBorder="1" applyAlignment="1">
      <alignment horizontal="center"/>
    </xf>
    <xf numFmtId="0" fontId="4" fillId="5" borderId="38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left" vertical="center" wrapText="1"/>
    </xf>
    <xf numFmtId="0" fontId="5" fillId="4" borderId="4" xfId="0" applyFont="1" applyFill="1" applyBorder="1" applyAlignment="1">
      <alignment horizontal="left" vertical="center" wrapText="1"/>
    </xf>
    <xf numFmtId="0" fontId="5" fillId="4" borderId="43" xfId="0" applyFont="1" applyFill="1" applyBorder="1" applyAlignment="1">
      <alignment horizontal="left" vertical="center" wrapText="1"/>
    </xf>
    <xf numFmtId="0" fontId="9" fillId="2" borderId="6" xfId="0" applyFont="1" applyFill="1" applyBorder="1" applyAlignment="1" applyProtection="1">
      <alignment horizontal="center" vertical="center" wrapText="1"/>
      <protection locked="0"/>
    </xf>
    <xf numFmtId="0" fontId="2" fillId="7" borderId="11" xfId="0" applyFont="1" applyFill="1" applyBorder="1" applyAlignment="1">
      <alignment horizontal="center"/>
    </xf>
    <xf numFmtId="0" fontId="2" fillId="7" borderId="12" xfId="0" applyFont="1" applyFill="1" applyBorder="1" applyAlignment="1">
      <alignment horizontal="center"/>
    </xf>
    <xf numFmtId="0" fontId="4" fillId="4" borderId="32" xfId="0" applyFont="1" applyFill="1" applyBorder="1" applyAlignment="1">
      <alignment horizontal="center"/>
    </xf>
    <xf numFmtId="0" fontId="4" fillId="4" borderId="34" xfId="0" applyFont="1" applyFill="1" applyBorder="1" applyAlignment="1">
      <alignment horizontal="center"/>
    </xf>
    <xf numFmtId="165" fontId="4" fillId="0" borderId="30" xfId="0" applyNumberFormat="1" applyFont="1" applyBorder="1" applyAlignment="1">
      <alignment horizontal="center"/>
    </xf>
    <xf numFmtId="165" fontId="4" fillId="0" borderId="31" xfId="0" applyNumberFormat="1" applyFont="1" applyBorder="1" applyAlignment="1">
      <alignment horizontal="center"/>
    </xf>
    <xf numFmtId="0" fontId="4" fillId="7" borderId="6" xfId="0" applyFont="1" applyFill="1" applyBorder="1" applyAlignment="1">
      <alignment horizontal="center" wrapText="1"/>
    </xf>
    <xf numFmtId="0" fontId="4" fillId="0" borderId="6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1" fontId="4" fillId="0" borderId="30" xfId="0" applyNumberFormat="1" applyFont="1" applyBorder="1" applyAlignment="1">
      <alignment horizontal="center"/>
    </xf>
    <xf numFmtId="0" fontId="2" fillId="7" borderId="10" xfId="0" applyFont="1" applyFill="1" applyBorder="1" applyAlignment="1">
      <alignment horizontal="center"/>
    </xf>
    <xf numFmtId="0" fontId="4" fillId="0" borderId="29" xfId="0" applyFont="1" applyBorder="1" applyAlignment="1">
      <alignment horizontal="center"/>
    </xf>
    <xf numFmtId="0" fontId="4" fillId="0" borderId="30" xfId="0" applyFont="1" applyBorder="1" applyAlignment="1">
      <alignment horizontal="center"/>
    </xf>
    <xf numFmtId="0" fontId="4" fillId="0" borderId="6" xfId="0" applyFont="1" applyBorder="1" applyAlignment="1">
      <alignment horizontal="center" wrapText="1"/>
    </xf>
    <xf numFmtId="0" fontId="4" fillId="2" borderId="6" xfId="0" applyFont="1" applyFill="1" applyBorder="1" applyAlignment="1">
      <alignment horizontal="center"/>
    </xf>
    <xf numFmtId="0" fontId="4" fillId="2" borderId="16" xfId="0" applyFont="1" applyFill="1" applyBorder="1" applyAlignment="1">
      <alignment horizontal="center"/>
    </xf>
    <xf numFmtId="0" fontId="2" fillId="7" borderId="10" xfId="0" applyFont="1" applyFill="1" applyBorder="1" applyAlignment="1">
      <alignment horizontal="center" vertical="center"/>
    </xf>
    <xf numFmtId="0" fontId="2" fillId="7" borderId="11" xfId="0" applyFont="1" applyFill="1" applyBorder="1" applyAlignment="1">
      <alignment horizontal="center" vertical="center"/>
    </xf>
    <xf numFmtId="0" fontId="4" fillId="7" borderId="13" xfId="0" applyFont="1" applyFill="1" applyBorder="1" applyAlignment="1">
      <alignment horizontal="center" vertical="center" wrapText="1"/>
    </xf>
    <xf numFmtId="0" fontId="4" fillId="7" borderId="6" xfId="0" applyFont="1" applyFill="1" applyBorder="1" applyAlignment="1">
      <alignment horizontal="center" vertical="center" wrapText="1"/>
    </xf>
    <xf numFmtId="0" fontId="4" fillId="7" borderId="6" xfId="0" applyFont="1" applyFill="1" applyBorder="1" applyAlignment="1">
      <alignment horizontal="center"/>
    </xf>
    <xf numFmtId="0" fontId="4" fillId="7" borderId="14" xfId="0" applyFont="1" applyFill="1" applyBorder="1" applyAlignment="1">
      <alignment horizontal="center"/>
    </xf>
    <xf numFmtId="2" fontId="4" fillId="4" borderId="6" xfId="0" applyNumberFormat="1" applyFont="1" applyFill="1" applyBorder="1" applyAlignment="1">
      <alignment horizontal="center"/>
    </xf>
    <xf numFmtId="2" fontId="4" fillId="4" borderId="14" xfId="0" applyNumberFormat="1" applyFont="1" applyFill="1" applyBorder="1" applyAlignment="1">
      <alignment horizontal="center"/>
    </xf>
    <xf numFmtId="165" fontId="4" fillId="0" borderId="6" xfId="0" applyNumberFormat="1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8" xfId="0" applyFont="1" applyBorder="1" applyAlignment="1">
      <alignment horizontal="center" wrapText="1"/>
    </xf>
    <xf numFmtId="0" fontId="4" fillId="0" borderId="47" xfId="0" applyFont="1" applyBorder="1" applyAlignment="1">
      <alignment horizontal="center" wrapText="1"/>
    </xf>
    <xf numFmtId="0" fontId="4" fillId="0" borderId="49" xfId="0" applyFont="1" applyBorder="1" applyAlignment="1">
      <alignment horizontal="center" wrapText="1"/>
    </xf>
    <xf numFmtId="0" fontId="4" fillId="0" borderId="45" xfId="0" applyFont="1" applyBorder="1" applyAlignment="1">
      <alignment horizontal="center" wrapText="1"/>
    </xf>
    <xf numFmtId="0" fontId="4" fillId="0" borderId="48" xfId="0" applyFont="1" applyBorder="1" applyAlignment="1">
      <alignment horizontal="center" wrapText="1"/>
    </xf>
    <xf numFmtId="0" fontId="4" fillId="0" borderId="50" xfId="0" applyFont="1" applyBorder="1" applyAlignment="1">
      <alignment horizontal="center" wrapText="1"/>
    </xf>
    <xf numFmtId="0" fontId="4" fillId="0" borderId="51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wrapText="1"/>
    </xf>
    <xf numFmtId="0" fontId="4" fillId="0" borderId="46" xfId="0" applyFont="1" applyBorder="1" applyAlignment="1">
      <alignment horizontal="center" wrapText="1"/>
    </xf>
    <xf numFmtId="0" fontId="4" fillId="0" borderId="8" xfId="0" applyFont="1" applyBorder="1" applyAlignment="1">
      <alignment horizontal="center"/>
    </xf>
    <xf numFmtId="0" fontId="4" fillId="0" borderId="47" xfId="0" applyFont="1" applyBorder="1" applyAlignment="1">
      <alignment horizontal="center"/>
    </xf>
    <xf numFmtId="0" fontId="4" fillId="0" borderId="28" xfId="0" applyFont="1" applyBorder="1" applyAlignment="1">
      <alignment horizontal="center"/>
    </xf>
    <xf numFmtId="0" fontId="4" fillId="0" borderId="45" xfId="0" applyFont="1" applyBorder="1" applyAlignment="1">
      <alignment horizontal="center"/>
    </xf>
    <xf numFmtId="0" fontId="4" fillId="0" borderId="48" xfId="0" applyFont="1" applyBorder="1" applyAlignment="1">
      <alignment horizontal="center"/>
    </xf>
    <xf numFmtId="0" fontId="4" fillId="0" borderId="46" xfId="0" applyFont="1" applyBorder="1" applyAlignment="1">
      <alignment horizontal="center"/>
    </xf>
    <xf numFmtId="165" fontId="4" fillId="0" borderId="16" xfId="0" applyNumberFormat="1" applyFont="1" applyBorder="1" applyAlignment="1">
      <alignment horizontal="center"/>
    </xf>
    <xf numFmtId="0" fontId="4" fillId="6" borderId="13" xfId="0" applyFont="1" applyFill="1" applyBorder="1" applyAlignment="1">
      <alignment horizontal="center"/>
    </xf>
    <xf numFmtId="0" fontId="4" fillId="6" borderId="6" xfId="0" applyFont="1" applyFill="1" applyBorder="1" applyAlignment="1">
      <alignment horizontal="center"/>
    </xf>
    <xf numFmtId="0" fontId="4" fillId="6" borderId="14" xfId="0" applyFont="1" applyFill="1" applyBorder="1" applyAlignment="1">
      <alignment horizontal="center"/>
    </xf>
    <xf numFmtId="0" fontId="4" fillId="6" borderId="15" xfId="0" applyFont="1" applyFill="1" applyBorder="1" applyAlignment="1">
      <alignment horizontal="center"/>
    </xf>
    <xf numFmtId="0" fontId="4" fillId="6" borderId="16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 vertical="center" wrapText="1"/>
    </xf>
    <xf numFmtId="0" fontId="4" fillId="6" borderId="10" xfId="0" applyFont="1" applyFill="1" applyBorder="1" applyAlignment="1">
      <alignment horizontal="center" vertical="center"/>
    </xf>
    <xf numFmtId="0" fontId="4" fillId="6" borderId="11" xfId="0" applyFont="1" applyFill="1" applyBorder="1" applyAlignment="1">
      <alignment horizontal="center" vertical="center"/>
    </xf>
    <xf numFmtId="0" fontId="4" fillId="6" borderId="12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 wrapText="1"/>
    </xf>
    <xf numFmtId="9" fontId="4" fillId="4" borderId="6" xfId="1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/>
    </xf>
    <xf numFmtId="0" fontId="4" fillId="4" borderId="16" xfId="0" applyFont="1" applyFill="1" applyBorder="1" applyAlignment="1">
      <alignment horizontal="center" vertical="center"/>
    </xf>
    <xf numFmtId="0" fontId="2" fillId="6" borderId="10" xfId="0" applyFont="1" applyFill="1" applyBorder="1" applyAlignment="1">
      <alignment horizontal="center" vertical="center"/>
    </xf>
    <xf numFmtId="0" fontId="2" fillId="6" borderId="11" xfId="0" applyFont="1" applyFill="1" applyBorder="1" applyAlignment="1">
      <alignment horizontal="center" vertical="center"/>
    </xf>
    <xf numFmtId="0" fontId="2" fillId="6" borderId="12" xfId="0" applyFont="1" applyFill="1" applyBorder="1" applyAlignment="1">
      <alignment horizontal="center" vertical="center"/>
    </xf>
    <xf numFmtId="0" fontId="4" fillId="6" borderId="53" xfId="0" applyFont="1" applyFill="1" applyBorder="1" applyAlignment="1">
      <alignment horizontal="center" vertical="center"/>
    </xf>
    <xf numFmtId="0" fontId="4" fillId="6" borderId="54" xfId="0" applyFont="1" applyFill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2" fillId="6" borderId="6" xfId="0" applyFont="1" applyFill="1" applyBorder="1" applyAlignment="1">
      <alignment horizontal="center"/>
    </xf>
    <xf numFmtId="0" fontId="12" fillId="7" borderId="11" xfId="0" applyFont="1" applyFill="1" applyBorder="1" applyAlignment="1">
      <alignment horizontal="center" vertical="center"/>
    </xf>
    <xf numFmtId="0" fontId="12" fillId="7" borderId="10" xfId="0" applyFont="1" applyFill="1" applyBorder="1" applyAlignment="1">
      <alignment horizontal="center" vertical="center" wrapText="1"/>
    </xf>
    <xf numFmtId="0" fontId="12" fillId="7" borderId="11" xfId="0" applyFont="1" applyFill="1" applyBorder="1" applyAlignment="1">
      <alignment horizontal="center" vertical="center" wrapText="1"/>
    </xf>
    <xf numFmtId="0" fontId="12" fillId="7" borderId="13" xfId="0" applyFont="1" applyFill="1" applyBorder="1" applyAlignment="1">
      <alignment horizontal="center" vertical="center" wrapText="1"/>
    </xf>
    <xf numFmtId="0" fontId="12" fillId="7" borderId="6" xfId="0" applyFont="1" applyFill="1" applyBorder="1" applyAlignment="1">
      <alignment horizontal="center" vertical="center" wrapText="1"/>
    </xf>
    <xf numFmtId="0" fontId="4" fillId="7" borderId="6" xfId="0" applyFont="1" applyFill="1" applyBorder="1" applyAlignment="1">
      <alignment horizontal="center" vertical="center"/>
    </xf>
    <xf numFmtId="0" fontId="12" fillId="7" borderId="6" xfId="0" applyFont="1" applyFill="1" applyBorder="1" applyAlignment="1">
      <alignment horizontal="center" vertical="center"/>
    </xf>
    <xf numFmtId="0" fontId="4" fillId="7" borderId="10" xfId="0" applyFont="1" applyFill="1" applyBorder="1" applyAlignment="1">
      <alignment horizontal="center" vertical="center" wrapText="1"/>
    </xf>
    <xf numFmtId="0" fontId="4" fillId="7" borderId="70" xfId="0" applyFont="1" applyFill="1" applyBorder="1" applyAlignment="1">
      <alignment horizontal="center" vertical="center"/>
    </xf>
    <xf numFmtId="0" fontId="4" fillId="7" borderId="68" xfId="0" applyFont="1" applyFill="1" applyBorder="1" applyAlignment="1">
      <alignment horizontal="center" vertical="center"/>
    </xf>
    <xf numFmtId="0" fontId="4" fillId="7" borderId="18" xfId="0" applyFont="1" applyFill="1" applyBorder="1" applyAlignment="1">
      <alignment horizontal="center" vertical="center"/>
    </xf>
    <xf numFmtId="0" fontId="4" fillId="7" borderId="23" xfId="0" applyFont="1" applyFill="1" applyBorder="1" applyAlignment="1">
      <alignment horizontal="center" vertical="center"/>
    </xf>
    <xf numFmtId="0" fontId="4" fillId="7" borderId="20" xfId="0" applyFont="1" applyFill="1" applyBorder="1" applyAlignment="1">
      <alignment horizontal="center" vertical="center"/>
    </xf>
    <xf numFmtId="0" fontId="4" fillId="4" borderId="68" xfId="0" applyFont="1" applyFill="1" applyBorder="1" applyAlignment="1">
      <alignment horizontal="center" vertical="center"/>
    </xf>
    <xf numFmtId="0" fontId="4" fillId="4" borderId="69" xfId="0" applyFont="1" applyFill="1" applyBorder="1" applyAlignment="1">
      <alignment horizontal="center" vertical="center"/>
    </xf>
    <xf numFmtId="0" fontId="4" fillId="6" borderId="71" xfId="0" applyFont="1" applyFill="1" applyBorder="1" applyAlignment="1">
      <alignment horizontal="center" vertical="center" wrapText="1"/>
    </xf>
    <xf numFmtId="0" fontId="4" fillId="6" borderId="52" xfId="0" applyFont="1" applyFill="1" applyBorder="1" applyAlignment="1">
      <alignment horizontal="center" vertical="center" wrapText="1"/>
    </xf>
    <xf numFmtId="0" fontId="4" fillId="4" borderId="39" xfId="0" applyFont="1" applyFill="1" applyBorder="1" applyAlignment="1">
      <alignment horizontal="center" vertical="center"/>
    </xf>
    <xf numFmtId="0" fontId="4" fillId="4" borderId="72" xfId="0" applyFont="1" applyFill="1" applyBorder="1" applyAlignment="1">
      <alignment horizontal="center" vertical="center"/>
    </xf>
    <xf numFmtId="0" fontId="4" fillId="7" borderId="10" xfId="0" applyFont="1" applyFill="1" applyBorder="1" applyAlignment="1">
      <alignment horizontal="center" vertical="center"/>
    </xf>
    <xf numFmtId="0" fontId="4" fillId="7" borderId="11" xfId="0" applyFont="1" applyFill="1" applyBorder="1" applyAlignment="1">
      <alignment horizontal="center" vertical="center"/>
    </xf>
    <xf numFmtId="9" fontId="4" fillId="0" borderId="14" xfId="1" applyFont="1" applyBorder="1" applyAlignment="1">
      <alignment horizontal="center"/>
    </xf>
    <xf numFmtId="0" fontId="4" fillId="7" borderId="10" xfId="0" applyFont="1" applyFill="1" applyBorder="1" applyAlignment="1">
      <alignment horizontal="center"/>
    </xf>
    <xf numFmtId="0" fontId="4" fillId="7" borderId="12" xfId="0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wrapText="1"/>
    </xf>
    <xf numFmtId="0" fontId="4" fillId="7" borderId="13" xfId="0" applyFont="1" applyFill="1" applyBorder="1" applyAlignment="1">
      <alignment horizontal="center" wrapText="1"/>
    </xf>
    <xf numFmtId="0" fontId="4" fillId="7" borderId="11" xfId="0" applyFont="1" applyFill="1" applyBorder="1" applyAlignment="1">
      <alignment horizontal="center"/>
    </xf>
    <xf numFmtId="0" fontId="4" fillId="7" borderId="18" xfId="0" applyFont="1" applyFill="1" applyBorder="1" applyAlignment="1">
      <alignment horizontal="center"/>
    </xf>
    <xf numFmtId="0" fontId="0" fillId="0" borderId="53" xfId="0" applyBorder="1" applyAlignment="1">
      <alignment horizontal="center"/>
    </xf>
    <xf numFmtId="0" fontId="0" fillId="0" borderId="54" xfId="0" applyBorder="1" applyAlignment="1">
      <alignment horizontal="center"/>
    </xf>
    <xf numFmtId="0" fontId="0" fillId="0" borderId="56" xfId="0" applyBorder="1" applyAlignment="1">
      <alignment horizontal="center"/>
    </xf>
    <xf numFmtId="0" fontId="16" fillId="5" borderId="60" xfId="0" applyFont="1" applyFill="1" applyBorder="1" applyAlignment="1">
      <alignment horizontal="left" vertical="center"/>
    </xf>
    <xf numFmtId="0" fontId="13" fillId="5" borderId="0" xfId="0" applyFont="1" applyFill="1" applyAlignment="1">
      <alignment horizontal="left" vertical="center" wrapText="1"/>
    </xf>
  </cellXfs>
  <cellStyles count="5">
    <cellStyle name="Normal" xfId="0" builtinId="0"/>
    <cellStyle name="Normal 2" xfId="2" xr:uid="{F6D99A7B-A3EF-4E69-8601-3D6B1A28F2BD}"/>
    <cellStyle name="Normal 2 2" xfId="4" xr:uid="{01C05EFF-3B59-46A5-AE13-9A1DBEE4EB50}"/>
    <cellStyle name="Normal 2 2 2" xfId="3" xr:uid="{F2CE667D-0E8D-4B34-B55D-B8EA265AA6DC}"/>
    <cellStyle name="Porcentaje" xfId="1" builtinId="5"/>
  </cellStyles>
  <dxfs count="0"/>
  <tableStyles count="0" defaultTableStyle="TableStyleMedium2" defaultPivotStyle="PivotStyleLight16"/>
  <colors>
    <mruColors>
      <color rgb="FFEF9B75"/>
      <color rgb="FFEE7676"/>
      <color rgb="FFE63030"/>
      <color rgb="FF35363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3429000</xdr:colOff>
      <xdr:row>2</xdr:row>
      <xdr:rowOff>141514</xdr:rowOff>
    </xdr:from>
    <xdr:to>
      <xdr:col>5</xdr:col>
      <xdr:colOff>599919</xdr:colOff>
      <xdr:row>8</xdr:row>
      <xdr:rowOff>56624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B604266-CD10-4775-B544-01D1466565D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908" b="22273"/>
        <a:stretch/>
      </xdr:blipFill>
      <xdr:spPr bwMode="auto">
        <a:xfrm>
          <a:off x="8686800" y="536484"/>
          <a:ext cx="2131539" cy="117241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52</xdr:row>
          <xdr:rowOff>60960</xdr:rowOff>
        </xdr:from>
        <xdr:to>
          <xdr:col>1</xdr:col>
          <xdr:colOff>266700</xdr:colOff>
          <xdr:row>52</xdr:row>
          <xdr:rowOff>266700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1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30480</xdr:colOff>
          <xdr:row>54</xdr:row>
          <xdr:rowOff>45720</xdr:rowOff>
        </xdr:from>
        <xdr:to>
          <xdr:col>1</xdr:col>
          <xdr:colOff>220980</xdr:colOff>
          <xdr:row>54</xdr:row>
          <xdr:rowOff>259080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1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2</xdr:col>
      <xdr:colOff>3429000</xdr:colOff>
      <xdr:row>2</xdr:row>
      <xdr:rowOff>141514</xdr:rowOff>
    </xdr:from>
    <xdr:to>
      <xdr:col>4</xdr:col>
      <xdr:colOff>1483839</xdr:colOff>
      <xdr:row>8</xdr:row>
      <xdr:rowOff>56624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D798170-E048-4853-9B24-02DF2E5E56F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908" b="22273"/>
        <a:stretch/>
      </xdr:blipFill>
      <xdr:spPr bwMode="auto">
        <a:xfrm>
          <a:off x="8686800" y="536484"/>
          <a:ext cx="2131539" cy="117241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3429000</xdr:colOff>
      <xdr:row>2</xdr:row>
      <xdr:rowOff>141514</xdr:rowOff>
    </xdr:from>
    <xdr:to>
      <xdr:col>5</xdr:col>
      <xdr:colOff>561819</xdr:colOff>
      <xdr:row>8</xdr:row>
      <xdr:rowOff>56624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7BC1987-E19E-4637-9D25-757D98321A8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908" b="22273"/>
        <a:stretch/>
      </xdr:blipFill>
      <xdr:spPr bwMode="auto">
        <a:xfrm>
          <a:off x="8686800" y="536484"/>
          <a:ext cx="2131539" cy="117241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2</xdr:row>
      <xdr:rowOff>141514</xdr:rowOff>
    </xdr:from>
    <xdr:to>
      <xdr:col>6</xdr:col>
      <xdr:colOff>89379</xdr:colOff>
      <xdr:row>8</xdr:row>
      <xdr:rowOff>56624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AE619CC-393E-4370-92F1-8E7E290F121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908" b="22273"/>
        <a:stretch/>
      </xdr:blipFill>
      <xdr:spPr bwMode="auto">
        <a:xfrm>
          <a:off x="4137660" y="537754"/>
          <a:ext cx="2131539" cy="117241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2</xdr:row>
      <xdr:rowOff>141514</xdr:rowOff>
    </xdr:from>
    <xdr:to>
      <xdr:col>6</xdr:col>
      <xdr:colOff>615159</xdr:colOff>
      <xdr:row>8</xdr:row>
      <xdr:rowOff>56624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FDAAD32-5718-4F61-B733-33F491090EF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908" b="22273"/>
        <a:stretch/>
      </xdr:blipFill>
      <xdr:spPr bwMode="auto">
        <a:xfrm>
          <a:off x="4137660" y="537754"/>
          <a:ext cx="2131539" cy="117241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3429000</xdr:colOff>
      <xdr:row>2</xdr:row>
      <xdr:rowOff>141514</xdr:rowOff>
    </xdr:from>
    <xdr:to>
      <xdr:col>6</xdr:col>
      <xdr:colOff>272259</xdr:colOff>
      <xdr:row>8</xdr:row>
      <xdr:rowOff>56624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2796F6E-69AA-4E9C-A8D3-8961019E101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908" b="22273"/>
        <a:stretch/>
      </xdr:blipFill>
      <xdr:spPr bwMode="auto">
        <a:xfrm>
          <a:off x="8686800" y="536484"/>
          <a:ext cx="2131539" cy="117241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3429000</xdr:colOff>
      <xdr:row>2</xdr:row>
      <xdr:rowOff>141514</xdr:rowOff>
    </xdr:from>
    <xdr:to>
      <xdr:col>6</xdr:col>
      <xdr:colOff>561819</xdr:colOff>
      <xdr:row>8</xdr:row>
      <xdr:rowOff>56624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D962373-7C42-4AF8-BB04-8DAE0AA1B32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908" b="22273"/>
        <a:stretch/>
      </xdr:blipFill>
      <xdr:spPr bwMode="auto">
        <a:xfrm>
          <a:off x="8686800" y="536484"/>
          <a:ext cx="2131539" cy="117241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3429000</xdr:colOff>
      <xdr:row>2</xdr:row>
      <xdr:rowOff>141514</xdr:rowOff>
    </xdr:from>
    <xdr:to>
      <xdr:col>6</xdr:col>
      <xdr:colOff>1148559</xdr:colOff>
      <xdr:row>8</xdr:row>
      <xdr:rowOff>56624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05DAC46-7C3F-46F4-B2D2-1323D97AE8D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908" b="22273"/>
        <a:stretch/>
      </xdr:blipFill>
      <xdr:spPr bwMode="auto">
        <a:xfrm>
          <a:off x="8686800" y="536484"/>
          <a:ext cx="2131539" cy="117241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3429000</xdr:colOff>
      <xdr:row>2</xdr:row>
      <xdr:rowOff>141514</xdr:rowOff>
    </xdr:from>
    <xdr:to>
      <xdr:col>5</xdr:col>
      <xdr:colOff>1346679</xdr:colOff>
      <xdr:row>8</xdr:row>
      <xdr:rowOff>56624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6769D42-AA79-4950-B9EC-690D4F80CF5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908" b="22273"/>
        <a:stretch/>
      </xdr:blipFill>
      <xdr:spPr bwMode="auto">
        <a:xfrm>
          <a:off x="8686800" y="536484"/>
          <a:ext cx="2131539" cy="117241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1440180</xdr:colOff>
      <xdr:row>2</xdr:row>
      <xdr:rowOff>156754</xdr:rowOff>
    </xdr:from>
    <xdr:to>
      <xdr:col>7</xdr:col>
      <xdr:colOff>493239</xdr:colOff>
      <xdr:row>8</xdr:row>
      <xdr:rowOff>71864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30C9620-5AD8-4E3D-BCBD-3BB32936DE7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908" b="22273"/>
        <a:stretch/>
      </xdr:blipFill>
      <xdr:spPr bwMode="auto">
        <a:xfrm>
          <a:off x="4381500" y="552994"/>
          <a:ext cx="2131539" cy="117241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3429000</xdr:colOff>
      <xdr:row>2</xdr:row>
      <xdr:rowOff>141514</xdr:rowOff>
    </xdr:from>
    <xdr:to>
      <xdr:col>5</xdr:col>
      <xdr:colOff>752319</xdr:colOff>
      <xdr:row>8</xdr:row>
      <xdr:rowOff>56624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2B75FB6-144C-4137-910B-AA78391210C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908" b="22273"/>
        <a:stretch/>
      </xdr:blipFill>
      <xdr:spPr bwMode="auto">
        <a:xfrm>
          <a:off x="8686800" y="536484"/>
          <a:ext cx="2131539" cy="117241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155575</xdr:colOff>
      <xdr:row>2</xdr:row>
      <xdr:rowOff>9525</xdr:rowOff>
    </xdr:from>
    <xdr:to>
      <xdr:col>4</xdr:col>
      <xdr:colOff>1422400</xdr:colOff>
      <xdr:row>8</xdr:row>
      <xdr:rowOff>180350</xdr:rowOff>
    </xdr:to>
    <xdr:pic>
      <xdr:nvPicPr>
        <xdr:cNvPr id="4" name="Imagen 3" descr="Imagen que contiene Forma&#10;&#10;Descripción generada automáticamente">
          <a:extLst>
            <a:ext uri="{FF2B5EF4-FFF2-40B4-BE49-F238E27FC236}">
              <a16:creationId xmlns:a16="http://schemas.microsoft.com/office/drawing/2014/main" id="{00000000-0008-0000-0B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5162" t="3532" r="1505" b="1973"/>
        <a:stretch/>
      </xdr:blipFill>
      <xdr:spPr bwMode="auto">
        <a:xfrm>
          <a:off x="3016250" y="415925"/>
          <a:ext cx="1266825" cy="14503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microsoft.com/office/2019/04/relationships/externalLinkLongPath" Target="https://greenloop-my.sharepoint.com/Users/ANDRES%20SANTOS/Downloads/ANDR&#201;S%20SANTOS/PROYECTOS/PROYECTOS%20EQUIPO%20NUEVO/COOPERACI&#211;N%20TRIANGULAR/Estructura%20CASA/Guia%20dinamica/Recursos%20Certificaci&#243;n%20CASA_v2/PID/CASA%20Colombia_Formato%20Balance%20H&#237;drico_v2.xlsm?D9882356" TargetMode="External"/><Relationship Id="rId1" Type="http://schemas.openxmlformats.org/officeDocument/2006/relationships/externalLinkPath" Target="file:///\\D9882356\CASA%20Colombia_Formato%20Balance%20H&#237;drico_v2.xlsm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microsoft.com/office/2019/04/relationships/externalLinkLongPath" Target="https://greenloop-my.sharepoint.com/Users/ANDRES%20SANTOS/Downloads/ANDR&#201;S%20SANTOS/PROYECTOS/PROYECTOS%20EQUIPO%20NUEVO/COOPERACI&#211;N%20TRIANGULAR/Estructura%20CASA/Guia%20dinamica/Recursos%20Certificaci&#243;n%20CASA_v2/EA6/CASA%20Colombia_Calculador%20consumo%20agua%20en%20paisajismo_v2.xlsm?91D6346E" TargetMode="External"/><Relationship Id="rId1" Type="http://schemas.openxmlformats.org/officeDocument/2006/relationships/externalLinkPath" Target="file:///\\91D6346E\CASA%20Colombia_Calculador%20consumo%20agua%20en%20paisajismo_v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a de valores"/>
      <sheetName val="Instrucciones"/>
      <sheetName val="PID Balance Hídrico"/>
    </sheetNames>
    <sheetDataSet>
      <sheetData sheetId="0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a de valores"/>
      <sheetName val="Instrucciones"/>
      <sheetName val="EA6"/>
      <sheetName val="Hoja1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5131D6B-D7FF-440D-B472-E2E79E617141}" name="Tabla1" displayName="Tabla1" ref="A1:AI19" totalsRowShown="0">
  <autoFilter ref="A1:AI19" xr:uid="{45131D6B-D7FF-440D-B472-E2E79E617141}"/>
  <tableColumns count="35">
    <tableColumn id="1" xr3:uid="{A1549F85-F21F-47F4-8A19-62771720CCAC}" name="Versión"/>
    <tableColumn id="2" xr3:uid="{005B1B83-5D1B-4736-808A-9D218982C21A}" name="Medidas"/>
    <tableColumn id="3" xr3:uid="{99FB0ED7-3881-4239-A536-2032CF8B15D0}" name="Condición"/>
    <tableColumn id="4" xr3:uid="{60B06A21-37F4-4139-BABD-AEB3657C8968}" name="Documentos"/>
    <tableColumn id="5" xr3:uid="{063F3826-D3B1-49C2-A8F5-6028E82CF0BB}" name="Programa de simulación"/>
    <tableColumn id="6" xr3:uid="{AAD1EBD0-E51C-4E35-AB2B-09F099F3EB9A}" name="Estándar"/>
    <tableColumn id="7" xr3:uid="{EAB28D39-4E72-49E6-B479-114C466269CB}" name="Zona Climática"/>
    <tableColumn id="8" xr3:uid="{980C2AD7-E7B8-4341-8F46-55487DFC2A4A}" name="Edificios Múltiples"/>
    <tableColumn id="9" xr3:uid="{140A83EE-10A8-41F0-B89A-9E66F2BA0D70}" name="Construcción"/>
    <tableColumn id="10" xr3:uid="{6F0B7267-8181-477C-8917-7047B2E5FE35}" name="Acondicionamiento"/>
    <tableColumn id="11" xr3:uid="{57599C98-7492-4715-9E28-F41089EF5490}" name="Reflectancia / Emitancia"/>
    <tableColumn id="12" xr3:uid="{02EDB7BF-0F0B-4500-97B8-82A5182401D0}" name="Bloques térmicos"/>
    <tableColumn id="13" xr3:uid="{4A4F92AD-F19E-4AD1-932B-9D102F206497}" name="Bloques térmicos2"/>
    <tableColumn id="14" xr3:uid="{5FEC9B1E-BABC-47C0-9B18-6C5B26D229F3}" name="Ventaneria"/>
    <tableColumn id="15" xr3:uid="{3E6D2C8C-D4A6-4C5F-BE11-85701D2C9032}" name="Iluminación "/>
    <tableColumn id="16" xr3:uid="{89E7E4E7-2FD4-4531-98F3-1D0B5EE29D31}" name="Zona"/>
    <tableColumn id="17" xr3:uid="{BA0B022E-A40A-4DBB-B736-E473FB16555F}" name="Descripción Zona"/>
    <tableColumn id="18" xr3:uid="{70123F53-531F-4D5C-94CB-6F50BA4E5A92}" name="Potencia permitida"/>
    <tableColumn id="19" xr3:uid="{B114674C-FA8A-4A6A-A119-150BE360C577}" name="Fachadas"/>
    <tableColumn id="20" xr3:uid="{97E84747-93FB-4B9D-B718-25DA2C639E9C}" name="Zona de parque0"/>
    <tableColumn id="21" xr3:uid="{6B3E2260-CCA9-465A-A776-E9250ACD31D9}" name="Andenes menos 3 m"/>
    <tableColumn id="22" xr3:uid="{C550E4D5-BF92-4FFE-8D85-BE552BE303B7}" name="Andenes mas de 3m"/>
    <tableColumn id="23" xr3:uid="{BFACF8DB-2216-4799-8250-68C84660B8A9}" name="Escaleras"/>
    <tableColumn id="24" xr3:uid="{BD0ECF44-7864-4BC8-9FBD-D8FAE29FC8B5}" name="Paisajismo"/>
    <tableColumn id="25" xr3:uid="{9E17E08A-02AC-4604-9E90-1D93CECA928B}" name="Entradas Principales"/>
    <tableColumn id="26" xr3:uid="{16DF39F6-5164-40CA-9F83-F2D741FA047A}" name="Otras puertas"/>
    <tableColumn id="27" xr3:uid="{AC11DC6B-25A2-4406-8886-891F65BA1914}" name="Canopies de entrada"/>
    <tableColumn id="28" xr3:uid="{66B38910-4932-4727-A4AD-516F91DBCAE5}" name="Griferias"/>
    <tableColumn id="29" xr3:uid="{AD646848-5BD7-4700-97BF-349FB3F5DF36}" name="Sistema HVAC "/>
    <tableColumn id="30" xr3:uid="{D2C47F5B-DF6E-4CD0-9CC6-FA6ABB323A4F}" name="Columna1"/>
    <tableColumn id="31" xr3:uid="{7C1B4A79-C3B4-4FCD-ACED-03B4CFE09018}" name="Caudal"/>
    <tableColumn id="32" xr3:uid="{EA353F43-3549-40D9-B4B3-6A299D599F73}" name="Columna2"/>
    <tableColumn id="33" xr3:uid="{F9209B60-86DE-4192-A6C8-EF9E26F942ED}" name="eficiencia"/>
    <tableColumn id="34" xr3:uid="{2EC77AAC-BA30-4878-8BC1-C1D3AD98992C}" name="Tipo de energía"/>
    <tableColumn id="35" xr3:uid="{4F654AE4-9AF7-4017-B9C8-8CDDE95EAD72}" name="Tipo de Consum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Setri Gerencia">
      <a:dk1>
        <a:srgbClr val="35363C"/>
      </a:dk1>
      <a:lt1>
        <a:srgbClr val="FFFFFF"/>
      </a:lt1>
      <a:dk2>
        <a:srgbClr val="156534"/>
      </a:dk2>
      <a:lt2>
        <a:srgbClr val="EEECE1"/>
      </a:lt2>
      <a:accent1>
        <a:srgbClr val="00334A"/>
      </a:accent1>
      <a:accent2>
        <a:srgbClr val="156534"/>
      </a:accent2>
      <a:accent3>
        <a:srgbClr val="70AC43"/>
      </a:accent3>
      <a:accent4>
        <a:srgbClr val="65C93C"/>
      </a:accent4>
      <a:accent5>
        <a:srgbClr val="0099CC"/>
      </a:accent5>
      <a:accent6>
        <a:srgbClr val="6F3B55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EB613D-F037-43AD-B84D-ECE7D67DC0EB}">
  <sheetPr codeName="Hoja1">
    <tabColor theme="8" tint="-0.499984740745262"/>
  </sheetPr>
  <dimension ref="B1:P24"/>
  <sheetViews>
    <sheetView showGridLines="0" tabSelected="1" zoomScale="70" zoomScaleNormal="70" workbookViewId="0">
      <selection activeCell="F15" sqref="F15"/>
    </sheetView>
  </sheetViews>
  <sheetFormatPr baseColWidth="10" defaultColWidth="10.88671875" defaultRowHeight="15.6"/>
  <cols>
    <col min="1" max="1" width="4.33203125" style="136" customWidth="1"/>
    <col min="2" max="2" width="51.6640625" style="136" bestFit="1" customWidth="1"/>
    <col min="3" max="3" width="20.6640625" style="136" customWidth="1"/>
    <col min="4" max="4" width="51.6640625" style="136" customWidth="1"/>
    <col min="5" max="5" width="20.6640625" style="136" customWidth="1"/>
    <col min="6" max="12" width="14.109375" style="136" customWidth="1"/>
    <col min="13" max="16384" width="10.88671875" style="136"/>
  </cols>
  <sheetData>
    <row r="1" spans="2:16" s="135" customFormat="1"/>
    <row r="2" spans="2:16" s="135" customFormat="1"/>
    <row r="4" spans="2:16">
      <c r="D4" s="137" t="s">
        <v>304</v>
      </c>
    </row>
    <row r="5" spans="2:16" ht="21">
      <c r="D5" s="137" t="s">
        <v>369</v>
      </c>
      <c r="H5" s="138" t="s">
        <v>357</v>
      </c>
      <c r="I5" s="139"/>
      <c r="J5" s="139"/>
      <c r="K5" s="139"/>
    </row>
    <row r="6" spans="2:16">
      <c r="D6" s="140" t="s">
        <v>301</v>
      </c>
      <c r="I6" s="139"/>
      <c r="J6" s="139"/>
      <c r="K6" s="139"/>
    </row>
    <row r="7" spans="2:16" ht="15.6" customHeight="1">
      <c r="D7" s="140" t="s">
        <v>302</v>
      </c>
      <c r="H7" s="371" t="s">
        <v>389</v>
      </c>
      <c r="I7" s="371"/>
      <c r="J7" s="371"/>
      <c r="K7" s="371"/>
      <c r="L7" s="371"/>
      <c r="M7" s="371"/>
      <c r="N7" s="371"/>
      <c r="O7" s="371"/>
      <c r="P7" s="371"/>
    </row>
    <row r="8" spans="2:16">
      <c r="D8" s="140" t="s">
        <v>368</v>
      </c>
      <c r="H8" s="371"/>
      <c r="I8" s="371"/>
      <c r="J8" s="371"/>
      <c r="K8" s="371"/>
      <c r="L8" s="371"/>
      <c r="M8" s="371"/>
      <c r="N8" s="371"/>
      <c r="O8" s="371"/>
      <c r="P8" s="371"/>
    </row>
    <row r="9" spans="2:16">
      <c r="H9" s="141"/>
      <c r="I9" s="139"/>
      <c r="J9" s="139"/>
      <c r="K9" s="139"/>
    </row>
    <row r="10" spans="2:16" s="135" customFormat="1">
      <c r="H10" s="142"/>
      <c r="I10" s="143"/>
      <c r="J10" s="143"/>
      <c r="K10" s="143"/>
    </row>
    <row r="11" spans="2:16" ht="18">
      <c r="B11" s="148"/>
      <c r="F11" s="148"/>
      <c r="G11" s="149"/>
      <c r="I11" s="141"/>
      <c r="K11" s="139"/>
      <c r="L11" s="139"/>
    </row>
    <row r="12" spans="2:16" ht="18">
      <c r="B12" s="150" t="s">
        <v>306</v>
      </c>
      <c r="C12" s="150" t="s">
        <v>307</v>
      </c>
    </row>
    <row r="13" spans="2:16" ht="18">
      <c r="B13" s="151" t="s">
        <v>308</v>
      </c>
      <c r="C13" s="152"/>
    </row>
    <row r="14" spans="2:16" ht="18">
      <c r="B14" s="151" t="s">
        <v>309</v>
      </c>
      <c r="C14" s="155"/>
    </row>
    <row r="15" spans="2:16" ht="18">
      <c r="B15" s="151" t="s">
        <v>310</v>
      </c>
      <c r="C15" s="153"/>
    </row>
    <row r="16" spans="2:16">
      <c r="D16" s="149"/>
    </row>
    <row r="17" spans="2:5" ht="18">
      <c r="B17" s="173" t="s">
        <v>311</v>
      </c>
      <c r="C17" s="173"/>
      <c r="D17" s="173"/>
      <c r="E17" s="173"/>
    </row>
    <row r="18" spans="2:5" ht="18">
      <c r="B18" s="169" t="s">
        <v>313</v>
      </c>
      <c r="C18" s="172"/>
      <c r="D18" s="172"/>
      <c r="E18" s="170"/>
    </row>
    <row r="19" spans="2:5" ht="18">
      <c r="B19" s="176" t="s">
        <v>312</v>
      </c>
      <c r="C19" s="176"/>
      <c r="D19" s="176"/>
      <c r="E19" s="176"/>
    </row>
    <row r="20" spans="2:5" ht="18">
      <c r="B20" s="148"/>
      <c r="C20" s="154"/>
    </row>
    <row r="21" spans="2:5" ht="18">
      <c r="B21" s="174" t="s">
        <v>385</v>
      </c>
      <c r="C21" s="370"/>
      <c r="D21" s="370"/>
      <c r="E21" s="175"/>
    </row>
    <row r="22" spans="2:5" ht="187.2" customHeight="1">
      <c r="B22" s="169" t="s">
        <v>386</v>
      </c>
      <c r="C22" s="172"/>
      <c r="D22" s="172"/>
      <c r="E22" s="170"/>
    </row>
    <row r="23" spans="2:5" ht="18">
      <c r="B23" s="174" t="s">
        <v>387</v>
      </c>
      <c r="C23" s="370"/>
      <c r="D23" s="370"/>
      <c r="E23" s="175"/>
    </row>
    <row r="24" spans="2:5" ht="114.6" customHeight="1">
      <c r="B24" s="169" t="s">
        <v>388</v>
      </c>
      <c r="C24" s="172"/>
      <c r="D24" s="172"/>
      <c r="E24" s="170"/>
    </row>
  </sheetData>
  <sheetProtection insertRows="0"/>
  <mergeCells count="8">
    <mergeCell ref="B18:E18"/>
    <mergeCell ref="B19:E19"/>
    <mergeCell ref="B24:E24"/>
    <mergeCell ref="H7:P8"/>
    <mergeCell ref="B22:E22"/>
    <mergeCell ref="B21:E21"/>
    <mergeCell ref="B23:E23"/>
    <mergeCell ref="B17:E17"/>
  </mergeCells>
  <pageMargins left="0.7" right="0.7" top="0.75" bottom="0.75" header="0.3" footer="0.3"/>
  <pageSetup orientation="portrait" horizontalDpi="4294967292" verticalDpi="429496729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1FC777-9AA7-4D38-B624-5C6B393BD3DF}">
  <sheetPr codeName="Hoja2"/>
  <dimension ref="A1:P55"/>
  <sheetViews>
    <sheetView showGridLines="0" workbookViewId="0">
      <selection activeCell="C18" sqref="C18"/>
    </sheetView>
  </sheetViews>
  <sheetFormatPr baseColWidth="10" defaultColWidth="11.44140625" defaultRowHeight="14.4"/>
  <cols>
    <col min="1" max="1" width="3.33203125" customWidth="1"/>
    <col min="2" max="2" width="48.6640625" customWidth="1"/>
    <col min="3" max="3" width="34.109375" customWidth="1"/>
    <col min="4" max="4" width="9.44140625" customWidth="1"/>
    <col min="5" max="5" width="23" customWidth="1"/>
    <col min="6" max="6" width="39.109375" customWidth="1"/>
    <col min="7" max="7" width="13.5546875" bestFit="1" customWidth="1"/>
  </cols>
  <sheetData>
    <row r="1" spans="1:16" s="135" customFormat="1" ht="15.6"/>
    <row r="2" spans="1:16" s="135" customFormat="1" ht="15.6"/>
    <row r="3" spans="1:16" s="136" customFormat="1" ht="15.6"/>
    <row r="4" spans="1:16" s="136" customFormat="1" ht="15.6">
      <c r="C4" s="137" t="s">
        <v>304</v>
      </c>
    </row>
    <row r="5" spans="1:16" s="136" customFormat="1" ht="21">
      <c r="C5" s="137" t="s">
        <v>369</v>
      </c>
      <c r="G5" s="138" t="s">
        <v>357</v>
      </c>
      <c r="H5" s="139"/>
      <c r="I5" s="139"/>
      <c r="J5" s="139"/>
    </row>
    <row r="6" spans="1:16" s="136" customFormat="1" ht="15.6">
      <c r="C6" s="140" t="s">
        <v>301</v>
      </c>
      <c r="H6" s="139"/>
      <c r="I6" s="139"/>
      <c r="J6" s="139"/>
    </row>
    <row r="7" spans="1:16" s="136" customFormat="1" ht="15.6">
      <c r="C7" s="140" t="s">
        <v>302</v>
      </c>
      <c r="G7" s="371" t="s">
        <v>389</v>
      </c>
      <c r="H7" s="371"/>
      <c r="I7" s="371"/>
      <c r="J7" s="371"/>
      <c r="K7" s="371"/>
      <c r="L7" s="371"/>
      <c r="M7" s="371"/>
      <c r="N7" s="371"/>
      <c r="O7" s="371"/>
      <c r="P7" s="139"/>
    </row>
    <row r="8" spans="1:16" s="136" customFormat="1" ht="15.6">
      <c r="C8" s="140" t="s">
        <v>368</v>
      </c>
      <c r="G8" s="371"/>
      <c r="H8" s="371"/>
      <c r="I8" s="371"/>
      <c r="J8" s="371"/>
      <c r="K8" s="371"/>
      <c r="L8" s="371"/>
      <c r="M8" s="371"/>
      <c r="N8" s="371"/>
      <c r="O8" s="371"/>
      <c r="P8" s="139"/>
    </row>
    <row r="9" spans="1:16" s="136" customFormat="1" ht="15.6">
      <c r="G9" s="141"/>
      <c r="H9" s="139"/>
      <c r="I9" s="139"/>
      <c r="J9" s="139"/>
    </row>
    <row r="10" spans="1:16" s="135" customFormat="1" ht="15.6">
      <c r="H10" s="142"/>
      <c r="I10" s="143"/>
      <c r="J10" s="143"/>
      <c r="K10" s="143"/>
    </row>
    <row r="13" spans="1:16" ht="15" customHeight="1">
      <c r="A13" s="144"/>
      <c r="B13" s="145"/>
      <c r="C13" s="145"/>
      <c r="D13" s="145"/>
      <c r="E13" s="145"/>
      <c r="F13" s="145"/>
    </row>
    <row r="14" spans="1:16" ht="15" customHeight="1">
      <c r="A14" s="145"/>
      <c r="B14" s="145" t="s">
        <v>0</v>
      </c>
      <c r="C14" s="145"/>
      <c r="D14" s="145"/>
      <c r="E14" s="145"/>
      <c r="F14" s="145"/>
    </row>
    <row r="15" spans="1:16" ht="15" customHeight="1">
      <c r="A15" s="145"/>
      <c r="B15" s="145"/>
      <c r="C15" s="145"/>
      <c r="D15" s="145"/>
      <c r="E15" s="145"/>
      <c r="F15" s="145"/>
    </row>
    <row r="16" spans="1:16" ht="56.25" customHeight="1">
      <c r="B16" s="187" t="s">
        <v>320</v>
      </c>
      <c r="C16" s="187"/>
      <c r="D16" s="187"/>
      <c r="E16" s="187"/>
      <c r="F16" s="187"/>
    </row>
    <row r="17" spans="2:9">
      <c r="B17" s="1"/>
      <c r="C17" s="1"/>
      <c r="D17" s="1"/>
      <c r="E17" s="1"/>
      <c r="F17" s="1"/>
    </row>
    <row r="18" spans="2:9">
      <c r="B18" s="1" t="s">
        <v>2</v>
      </c>
      <c r="C18" s="1"/>
      <c r="D18" s="1"/>
      <c r="E18" s="177" t="s">
        <v>305</v>
      </c>
      <c r="F18" s="178"/>
    </row>
    <row r="19" spans="2:9">
      <c r="B19" s="1"/>
      <c r="C19" s="1"/>
      <c r="D19" s="1"/>
      <c r="E19" s="1"/>
      <c r="F19" s="1"/>
    </row>
    <row r="20" spans="2:9">
      <c r="B20" s="1" t="s">
        <v>3</v>
      </c>
      <c r="C20" s="1"/>
      <c r="D20" s="1"/>
      <c r="E20" s="177" t="s">
        <v>305</v>
      </c>
      <c r="F20" s="178"/>
    </row>
    <row r="21" spans="2:9">
      <c r="B21" s="1"/>
      <c r="C21" s="1"/>
      <c r="D21" s="1"/>
      <c r="E21" s="1"/>
      <c r="F21" s="1"/>
    </row>
    <row r="22" spans="2:9">
      <c r="B22" s="1" t="s">
        <v>4</v>
      </c>
      <c r="C22" s="1"/>
      <c r="D22" s="1"/>
      <c r="E22" s="177"/>
      <c r="F22" s="178"/>
    </row>
    <row r="23" spans="2:9">
      <c r="B23" s="1"/>
      <c r="C23" s="1"/>
      <c r="D23" s="1"/>
      <c r="E23" s="1"/>
      <c r="F23" s="1"/>
    </row>
    <row r="24" spans="2:9">
      <c r="B24" s="1" t="s">
        <v>5</v>
      </c>
      <c r="C24" s="1"/>
      <c r="D24" s="1"/>
      <c r="E24" s="6"/>
    </row>
    <row r="25" spans="2:9">
      <c r="B25" s="1"/>
      <c r="C25" s="1"/>
      <c r="D25" s="1"/>
      <c r="E25" s="1"/>
      <c r="F25" s="1"/>
    </row>
    <row r="26" spans="2:9">
      <c r="B26" s="1" t="s">
        <v>8</v>
      </c>
      <c r="C26" s="1"/>
      <c r="D26" s="1"/>
      <c r="E26" s="177"/>
      <c r="F26" s="178"/>
    </row>
    <row r="27" spans="2:9">
      <c r="B27" s="1"/>
      <c r="C27" s="1"/>
      <c r="D27" s="1"/>
      <c r="F27" s="3"/>
    </row>
    <row r="28" spans="2:9" ht="39" customHeight="1">
      <c r="B28" s="5" t="str">
        <f>IF(E26="SI", "¿Cómo fueron modelados los edificios?","")</f>
        <v/>
      </c>
      <c r="C28" s="1"/>
      <c r="D28" s="1"/>
      <c r="E28" s="180"/>
      <c r="F28" s="181"/>
      <c r="I28" s="4"/>
    </row>
    <row r="29" spans="2:9">
      <c r="B29" s="1"/>
      <c r="C29" s="1"/>
      <c r="D29" s="1"/>
      <c r="E29" s="1"/>
      <c r="F29" s="1"/>
    </row>
    <row r="30" spans="2:9">
      <c r="B30" s="1" t="str">
        <f>+IF(E24="IP"," Área acondicionada (pies cuadrados)","Área acondicionada (metros cuadrados)")</f>
        <v>Área acondicionada (metros cuadrados)</v>
      </c>
      <c r="C30" s="1"/>
      <c r="D30" s="1"/>
      <c r="E30" s="177"/>
      <c r="F30" s="185"/>
    </row>
    <row r="31" spans="2:9">
      <c r="B31" s="1"/>
      <c r="C31" s="1"/>
      <c r="D31" s="1"/>
      <c r="E31" s="1"/>
      <c r="F31" s="1"/>
    </row>
    <row r="32" spans="2:9">
      <c r="B32" s="1" t="str">
        <f>+IF(E24="IP"," Área no acondicionada (pies cuadrados)","Área no acondicionada (metros cuadrados)")</f>
        <v>Área no acondicionada (metros cuadrados)</v>
      </c>
      <c r="C32" s="1"/>
      <c r="D32" s="1"/>
      <c r="E32" s="177"/>
      <c r="F32" s="178"/>
    </row>
    <row r="34" spans="2:9">
      <c r="B34" s="1" t="str">
        <f>+IF(E24="IP"," Área total (pies cuadrados)","Área total (metros cuadrados)")</f>
        <v>Área total (metros cuadrados)</v>
      </c>
      <c r="C34" s="1"/>
      <c r="D34" s="1"/>
      <c r="E34" s="177"/>
      <c r="F34" s="178"/>
    </row>
    <row r="38" spans="2:9">
      <c r="B38" s="2" t="s">
        <v>13</v>
      </c>
    </row>
    <row r="40" spans="2:9">
      <c r="B40" s="1" t="s">
        <v>11</v>
      </c>
      <c r="C40" s="182"/>
      <c r="D40" s="183"/>
      <c r="E40" s="183"/>
      <c r="F40" s="184"/>
    </row>
    <row r="41" spans="2:9">
      <c r="B41" s="1"/>
      <c r="C41" s="1"/>
      <c r="D41" s="1"/>
      <c r="E41" s="1"/>
      <c r="F41" s="1"/>
    </row>
    <row r="42" spans="2:9">
      <c r="B42" s="1" t="s">
        <v>12</v>
      </c>
      <c r="C42" s="182"/>
      <c r="D42" s="183"/>
      <c r="E42" s="183"/>
      <c r="F42" s="184"/>
    </row>
    <row r="43" spans="2:9">
      <c r="B43" s="1"/>
      <c r="C43" s="1"/>
      <c r="D43" s="1"/>
      <c r="E43" s="1"/>
      <c r="F43" s="1"/>
    </row>
    <row r="44" spans="2:9">
      <c r="B44" s="1" t="s">
        <v>14</v>
      </c>
      <c r="C44" s="182"/>
      <c r="D44" s="183"/>
      <c r="E44" s="183"/>
      <c r="F44" s="184"/>
      <c r="G44" t="s">
        <v>318</v>
      </c>
      <c r="H44" s="157"/>
      <c r="I44" s="158"/>
    </row>
    <row r="45" spans="2:9">
      <c r="B45" s="1"/>
      <c r="C45" s="1"/>
      <c r="D45" s="1"/>
      <c r="E45" s="1"/>
      <c r="F45" s="1"/>
      <c r="H45" s="156"/>
    </row>
    <row r="46" spans="2:9">
      <c r="B46" s="1" t="s">
        <v>15</v>
      </c>
      <c r="C46" s="182"/>
      <c r="D46" s="183"/>
      <c r="E46" s="183"/>
      <c r="F46" s="184"/>
    </row>
    <row r="47" spans="2:9">
      <c r="B47" s="1"/>
      <c r="C47" s="1"/>
      <c r="D47" s="1"/>
      <c r="E47" s="1"/>
      <c r="F47" s="1"/>
    </row>
    <row r="48" spans="2:9">
      <c r="B48" s="1" t="s">
        <v>16</v>
      </c>
      <c r="C48" s="182"/>
      <c r="D48" s="183"/>
      <c r="E48" s="183"/>
      <c r="F48" s="184"/>
    </row>
    <row r="49" spans="2:6">
      <c r="B49" s="1"/>
      <c r="C49" s="1"/>
      <c r="D49" s="1"/>
      <c r="E49" s="1"/>
      <c r="F49" s="1"/>
    </row>
    <row r="50" spans="2:6">
      <c r="B50" s="1" t="s">
        <v>17</v>
      </c>
      <c r="C50" s="182"/>
      <c r="D50" s="183"/>
      <c r="E50" s="183"/>
      <c r="F50" s="184"/>
    </row>
    <row r="53" spans="2:6" ht="44.25" customHeight="1">
      <c r="B53" s="186" t="s">
        <v>353</v>
      </c>
      <c r="C53" s="186"/>
      <c r="D53" s="186"/>
      <c r="E53" s="186"/>
      <c r="F53" s="186"/>
    </row>
    <row r="55" spans="2:6" ht="51" customHeight="1">
      <c r="B55" s="179" t="s">
        <v>354</v>
      </c>
      <c r="C55" s="179"/>
      <c r="D55" s="179"/>
      <c r="E55" s="179"/>
      <c r="F55" s="179"/>
    </row>
  </sheetData>
  <mergeCells count="18">
    <mergeCell ref="B16:F16"/>
    <mergeCell ref="E18:F18"/>
    <mergeCell ref="E20:F20"/>
    <mergeCell ref="E22:F22"/>
    <mergeCell ref="G7:O8"/>
    <mergeCell ref="E26:F26"/>
    <mergeCell ref="B55:F55"/>
    <mergeCell ref="E28:F28"/>
    <mergeCell ref="C42:F42"/>
    <mergeCell ref="C44:F44"/>
    <mergeCell ref="C46:F46"/>
    <mergeCell ref="C48:F48"/>
    <mergeCell ref="C50:F50"/>
    <mergeCell ref="E30:F30"/>
    <mergeCell ref="E32:F32"/>
    <mergeCell ref="E34:F34"/>
    <mergeCell ref="C40:F40"/>
    <mergeCell ref="B53:F53"/>
  </mergeCells>
  <pageMargins left="0.7" right="0.7" top="0.75" bottom="0.75" header="0.3" footer="0.3"/>
  <pageSetup orientation="portrait" horizontalDpi="0" verticalDpi="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9" r:id="rId4" name="Check Box 5">
              <controlPr defaultSize="0" autoFill="0" autoLine="0" autoPict="0">
                <anchor moveWithCells="1">
                  <from>
                    <xdr:col>1</xdr:col>
                    <xdr:colOff>76200</xdr:colOff>
                    <xdr:row>52</xdr:row>
                    <xdr:rowOff>60960</xdr:rowOff>
                  </from>
                  <to>
                    <xdr:col>1</xdr:col>
                    <xdr:colOff>266700</xdr:colOff>
                    <xdr:row>52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5" name="Check Box 6">
              <controlPr defaultSize="0" autoFill="0" autoLine="0" autoPict="0">
                <anchor moveWithCells="1">
                  <from>
                    <xdr:col>1</xdr:col>
                    <xdr:colOff>30480</xdr:colOff>
                    <xdr:row>54</xdr:row>
                    <xdr:rowOff>45720</xdr:rowOff>
                  </from>
                  <to>
                    <xdr:col>1</xdr:col>
                    <xdr:colOff>220980</xdr:colOff>
                    <xdr:row>54</xdr:row>
                    <xdr:rowOff>259080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84B12A82-2C3D-44C6-B5F5-EDEEB0FD5E01}">
          <x14:formula1>
            <xm:f>LISTAS!$A$2:$A$3</xm:f>
          </x14:formula1>
          <xm:sqref>E22:F22</xm:sqref>
        </x14:dataValidation>
        <x14:dataValidation type="list" allowBlank="1" showInputMessage="1" showErrorMessage="1" xr:uid="{68150B5F-2B11-4DB7-9D12-47F9E851F775}">
          <x14:formula1>
            <xm:f>LISTAS!$B$2:$B$3</xm:f>
          </x14:formula1>
          <xm:sqref>E24</xm:sqref>
        </x14:dataValidation>
        <x14:dataValidation type="list" allowBlank="1" showInputMessage="1" showErrorMessage="1" xr:uid="{621DB2A9-4B68-44EC-BE10-E6C1D37D81E4}">
          <x14:formula1>
            <xm:f>LISTAS!$C$2:$C$3</xm:f>
          </x14:formula1>
          <xm:sqref>E26 F26:F27</xm:sqref>
        </x14:dataValidation>
        <x14:dataValidation type="list" allowBlank="1" showInputMessage="1" showErrorMessage="1" xr:uid="{E6B7E757-960E-4D41-95BC-BE59570CE397}">
          <x14:formula1>
            <xm:f>LISTAS!$D$2:$D$4</xm:f>
          </x14:formula1>
          <xm:sqref>C42:F42</xm:sqref>
        </x14:dataValidation>
        <x14:dataValidation type="list" allowBlank="1" showInputMessage="1" showErrorMessage="1" xr:uid="{AAB9844E-4864-47AD-AE5E-436B503B0683}">
          <x14:formula1>
            <xm:f>LISTAS!$E$2:$E$8</xm:f>
          </x14:formula1>
          <xm:sqref>C44:F44</xm:sqref>
        </x14:dataValidation>
        <x14:dataValidation type="list" allowBlank="1" showInputMessage="1" showErrorMessage="1" xr:uid="{431496D6-103F-462D-AD6E-5748F111921D}">
          <x14:formula1>
            <xm:f>LISTAS!$F$2:$F$3</xm:f>
          </x14:formula1>
          <xm:sqref>C46:F46</xm:sqref>
        </x14:dataValidation>
        <x14:dataValidation type="list" allowBlank="1" showInputMessage="1" showErrorMessage="1" xr:uid="{8B20D60D-7BD5-457B-85F1-1BF8ED69ADAC}">
          <x14:formula1>
            <xm:f>LISTAS!$G$2:$G$19</xm:f>
          </x14:formula1>
          <xm:sqref>C50:F50</xm:sqref>
        </x14:dataValidation>
        <x14:dataValidation type="list" allowBlank="1" showInputMessage="1" showErrorMessage="1" xr:uid="{5FE161AB-D869-48D7-894B-05233FD52BE1}">
          <x14:formula1>
            <xm:f>LISTAS!$H$2:$H$5</xm:f>
          </x14:formula1>
          <xm:sqref>E28:F28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9E8538-CD4A-452D-81AF-868E97ABBA79}">
  <sheetPr codeName="Hoja3"/>
  <dimension ref="A1:R32"/>
  <sheetViews>
    <sheetView showGridLines="0" workbookViewId="0">
      <selection activeCell="C4" sqref="C4:O9"/>
    </sheetView>
  </sheetViews>
  <sheetFormatPr baseColWidth="10" defaultColWidth="11.44140625" defaultRowHeight="13.8"/>
  <cols>
    <col min="1" max="1" width="3.6640625" style="1" customWidth="1"/>
    <col min="2" max="2" width="20.109375" style="1" bestFit="1" customWidth="1"/>
    <col min="3" max="3" width="13.6640625" style="1" bestFit="1" customWidth="1"/>
    <col min="4" max="5" width="11.44140625" style="1"/>
    <col min="6" max="6" width="13" style="1" customWidth="1"/>
    <col min="7" max="7" width="13.33203125" style="1" customWidth="1"/>
    <col min="8" max="13" width="11.44140625" style="1"/>
    <col min="14" max="14" width="14.44140625" style="1" customWidth="1"/>
    <col min="15" max="15" width="15.33203125" style="1" customWidth="1"/>
    <col min="16" max="16" width="15.5546875" style="1" customWidth="1"/>
    <col min="17" max="16384" width="11.44140625" style="1"/>
  </cols>
  <sheetData>
    <row r="1" spans="1:16" s="135" customFormat="1" ht="15.6"/>
    <row r="2" spans="1:16" s="135" customFormat="1" ht="15.6"/>
    <row r="3" spans="1:16" s="136" customFormat="1" ht="15.6"/>
    <row r="4" spans="1:16" s="136" customFormat="1" ht="15.6">
      <c r="C4" s="137" t="s">
        <v>304</v>
      </c>
    </row>
    <row r="5" spans="1:16" s="136" customFormat="1" ht="21">
      <c r="C5" s="137" t="s">
        <v>369</v>
      </c>
      <c r="G5" s="138" t="s">
        <v>357</v>
      </c>
      <c r="H5" s="139"/>
      <c r="I5" s="139"/>
      <c r="J5" s="139"/>
    </row>
    <row r="6" spans="1:16" s="136" customFormat="1" ht="15.6">
      <c r="C6" s="140" t="s">
        <v>301</v>
      </c>
      <c r="H6" s="139"/>
      <c r="I6" s="139"/>
      <c r="J6" s="139"/>
    </row>
    <row r="7" spans="1:16" s="136" customFormat="1" ht="15.6" customHeight="1">
      <c r="C7" s="140" t="s">
        <v>302</v>
      </c>
      <c r="G7" s="371" t="s">
        <v>389</v>
      </c>
      <c r="H7" s="371"/>
      <c r="I7" s="371"/>
      <c r="J7" s="371"/>
      <c r="K7" s="371"/>
      <c r="L7" s="371"/>
      <c r="M7" s="371"/>
      <c r="N7" s="371"/>
      <c r="O7" s="371"/>
      <c r="P7" s="139"/>
    </row>
    <row r="8" spans="1:16" s="136" customFormat="1" ht="15.6">
      <c r="C8" s="140" t="s">
        <v>368</v>
      </c>
      <c r="G8" s="371"/>
      <c r="H8" s="371"/>
      <c r="I8" s="371"/>
      <c r="J8" s="371"/>
      <c r="K8" s="371"/>
      <c r="L8" s="371"/>
      <c r="M8" s="371"/>
      <c r="N8" s="371"/>
      <c r="O8" s="371"/>
      <c r="P8" s="139"/>
    </row>
    <row r="9" spans="1:16" s="136" customFormat="1" ht="15.6">
      <c r="G9" s="141"/>
      <c r="H9" s="139"/>
      <c r="I9" s="139"/>
      <c r="J9" s="139"/>
    </row>
    <row r="10" spans="1:16" s="135" customFormat="1" ht="15.6">
      <c r="H10" s="142"/>
      <c r="I10" s="143"/>
      <c r="J10" s="143"/>
      <c r="K10" s="143"/>
    </row>
    <row r="12" spans="1:16">
      <c r="A12" s="146"/>
      <c r="B12" s="146"/>
      <c r="C12" s="146"/>
      <c r="D12" s="146"/>
      <c r="E12" s="146"/>
      <c r="F12" s="146"/>
      <c r="G12" s="146"/>
      <c r="H12" s="146"/>
      <c r="I12" s="146"/>
      <c r="J12" s="146"/>
      <c r="K12" s="146"/>
      <c r="L12" s="146"/>
      <c r="M12" s="146"/>
      <c r="N12" s="146"/>
      <c r="O12" s="146"/>
      <c r="P12" s="146"/>
    </row>
    <row r="13" spans="1:16" ht="17.399999999999999">
      <c r="A13" s="146"/>
      <c r="B13" s="147" t="s">
        <v>51</v>
      </c>
      <c r="C13" s="146"/>
      <c r="D13" s="146"/>
      <c r="E13" s="146"/>
      <c r="F13" s="146"/>
      <c r="G13" s="146"/>
      <c r="H13" s="146"/>
      <c r="I13" s="146"/>
      <c r="J13" s="146"/>
      <c r="K13" s="146"/>
      <c r="L13" s="146"/>
      <c r="M13" s="146"/>
      <c r="N13" s="146"/>
      <c r="O13" s="146"/>
      <c r="P13" s="146"/>
    </row>
    <row r="14" spans="1:16">
      <c r="A14" s="146"/>
      <c r="B14" s="146"/>
      <c r="C14" s="146"/>
      <c r="D14" s="146"/>
      <c r="E14" s="146"/>
      <c r="F14" s="146"/>
      <c r="G14" s="146"/>
      <c r="H14" s="146"/>
      <c r="I14" s="146"/>
      <c r="J14" s="146"/>
      <c r="K14" s="146"/>
      <c r="L14" s="146"/>
      <c r="M14" s="146"/>
      <c r="N14" s="146"/>
      <c r="O14" s="146"/>
      <c r="P14" s="146"/>
    </row>
    <row r="19" spans="2:18" ht="30" customHeight="1">
      <c r="B19" s="190" t="s">
        <v>34</v>
      </c>
      <c r="C19" s="190" t="s">
        <v>35</v>
      </c>
      <c r="D19" s="190" t="s">
        <v>36</v>
      </c>
      <c r="E19" s="190"/>
      <c r="F19" s="190"/>
      <c r="G19" s="190"/>
      <c r="H19" s="190"/>
      <c r="I19" s="190"/>
      <c r="J19" s="190"/>
      <c r="K19" s="190"/>
      <c r="L19" s="190"/>
      <c r="M19" s="190"/>
      <c r="N19" s="190"/>
      <c r="O19" s="201" t="s">
        <v>46</v>
      </c>
      <c r="P19" s="201"/>
    </row>
    <row r="20" spans="2:18" ht="45" customHeight="1">
      <c r="B20" s="190"/>
      <c r="C20" s="190"/>
      <c r="D20" s="188" t="s">
        <v>37</v>
      </c>
      <c r="E20" s="188" t="s">
        <v>281</v>
      </c>
      <c r="F20" s="188" t="s">
        <v>38</v>
      </c>
      <c r="G20" s="188" t="s">
        <v>39</v>
      </c>
      <c r="H20" s="188" t="s">
        <v>40</v>
      </c>
      <c r="I20" s="188" t="s">
        <v>41</v>
      </c>
      <c r="J20" s="188" t="s">
        <v>42</v>
      </c>
      <c r="K20" s="191" t="s">
        <v>43</v>
      </c>
      <c r="L20" s="192"/>
      <c r="M20" s="195" t="s">
        <v>44</v>
      </c>
      <c r="N20" s="191" t="s">
        <v>45</v>
      </c>
      <c r="O20" s="198" t="str">
        <f>+IF('Información General'!E24="IP","Enfriamiento (Grados F)","Enfriamiento (Grados Celsius)")</f>
        <v>Enfriamiento (Grados Celsius)</v>
      </c>
      <c r="P20" s="198" t="str">
        <f>+IF('Información General'!E24="IP","Calentamiento (Grados F)","Calentamiento (Grados Celsius)")</f>
        <v>Calentamiento (Grados Celsius)</v>
      </c>
      <c r="Q20" s="200"/>
      <c r="R20" s="200"/>
    </row>
    <row r="21" spans="2:18">
      <c r="B21" s="197"/>
      <c r="C21" s="197"/>
      <c r="D21" s="189"/>
      <c r="E21" s="189"/>
      <c r="F21" s="189"/>
      <c r="G21" s="189"/>
      <c r="H21" s="189"/>
      <c r="I21" s="189"/>
      <c r="J21" s="189"/>
      <c r="K21" s="193"/>
      <c r="L21" s="194"/>
      <c r="M21" s="196"/>
      <c r="N21" s="193"/>
      <c r="O21" s="199"/>
      <c r="P21" s="199"/>
    </row>
    <row r="22" spans="2:18">
      <c r="B22" s="12" t="str">
        <f>+'Información General'!$E$20</f>
        <v>NOMBRE PROYECTO</v>
      </c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3"/>
      <c r="P22" s="13"/>
    </row>
    <row r="23" spans="2:18">
      <c r="B23" s="12" t="str">
        <f>+'Información General'!$E$20</f>
        <v>NOMBRE PROYECTO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3"/>
      <c r="P23" s="13"/>
    </row>
    <row r="24" spans="2:18">
      <c r="B24" s="12" t="str">
        <f>+'Información General'!$E$20</f>
        <v>NOMBRE PROYECTO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3"/>
      <c r="P24" s="13"/>
    </row>
    <row r="25" spans="2:18">
      <c r="B25" s="12" t="str">
        <f>+'Información General'!$E$20</f>
        <v>NOMBRE PROYECTO</v>
      </c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3"/>
      <c r="P25" s="13"/>
    </row>
    <row r="26" spans="2:18">
      <c r="B26" s="12" t="str">
        <f>+'Información General'!$E$20</f>
        <v>NOMBRE PROYECTO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3"/>
      <c r="P26" s="13"/>
    </row>
    <row r="27" spans="2:18">
      <c r="B27" s="12" t="str">
        <f>+'Información General'!$E$20</f>
        <v>NOMBRE PROYECTO</v>
      </c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3"/>
      <c r="P27" s="13"/>
    </row>
    <row r="28" spans="2:18">
      <c r="B28" s="12" t="str">
        <f>+'Información General'!$E$20</f>
        <v>NOMBRE PROYECTO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3"/>
      <c r="P28" s="13"/>
    </row>
    <row r="29" spans="2:18">
      <c r="B29" s="12" t="str">
        <f>+'Información General'!$E$20</f>
        <v>NOMBRE PROYECTO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3"/>
      <c r="P29" s="13"/>
    </row>
    <row r="30" spans="2:18">
      <c r="B30" s="12" t="str">
        <f>+'Información General'!$E$20</f>
        <v>NOMBRE PROYECTO</v>
      </c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3"/>
      <c r="P30" s="13"/>
    </row>
    <row r="31" spans="2:18">
      <c r="B31" s="12" t="str">
        <f>+'Información General'!$E$20</f>
        <v>NOMBRE PROYECTO</v>
      </c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3"/>
      <c r="P31" s="13"/>
    </row>
    <row r="32" spans="2:18">
      <c r="B32" s="12" t="str">
        <f>+'Información General'!$E$20</f>
        <v>NOMBRE PROYECTO</v>
      </c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3"/>
      <c r="P32" s="13"/>
    </row>
  </sheetData>
  <mergeCells count="18">
    <mergeCell ref="O20:O21"/>
    <mergeCell ref="P20:P21"/>
    <mergeCell ref="Q20:R20"/>
    <mergeCell ref="O19:P19"/>
    <mergeCell ref="G7:O8"/>
    <mergeCell ref="B19:B21"/>
    <mergeCell ref="C19:C21"/>
    <mergeCell ref="D20:D21"/>
    <mergeCell ref="E20:E21"/>
    <mergeCell ref="F20:F21"/>
    <mergeCell ref="G20:G21"/>
    <mergeCell ref="H20:H21"/>
    <mergeCell ref="I20:I21"/>
    <mergeCell ref="J20:J21"/>
    <mergeCell ref="D19:N19"/>
    <mergeCell ref="K20:L21"/>
    <mergeCell ref="M20:M21"/>
    <mergeCell ref="N20:N2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B8F614-25CF-4AC3-B098-2E199C9039BA}">
  <sheetPr codeName="Hoja4"/>
  <dimension ref="A1:P107"/>
  <sheetViews>
    <sheetView showGridLines="0" workbookViewId="0">
      <selection activeCell="D4" sqref="D4:P9"/>
    </sheetView>
  </sheetViews>
  <sheetFormatPr baseColWidth="10" defaultColWidth="11.44140625" defaultRowHeight="14.4"/>
  <cols>
    <col min="1" max="1" width="3.5546875" customWidth="1"/>
    <col min="2" max="2" width="22.44140625" customWidth="1"/>
    <col min="3" max="3" width="14" customWidth="1"/>
    <col min="4" max="4" width="20.33203125" customWidth="1"/>
    <col min="5" max="5" width="1.109375" customWidth="1"/>
    <col min="6" max="6" width="28.6640625" customWidth="1"/>
    <col min="7" max="7" width="16" customWidth="1"/>
    <col min="8" max="8" width="24.88671875" customWidth="1"/>
    <col min="9" max="9" width="24.44140625" customWidth="1"/>
    <col min="10" max="10" width="1.109375" customWidth="1"/>
    <col min="11" max="11" width="18.5546875" customWidth="1"/>
    <col min="12" max="12" width="17.88671875" customWidth="1"/>
    <col min="15" max="15" width="45.6640625" customWidth="1"/>
  </cols>
  <sheetData>
    <row r="1" spans="1:16" s="135" customFormat="1" ht="15.6"/>
    <row r="2" spans="1:16" s="135" customFormat="1" ht="15.6"/>
    <row r="3" spans="1:16" s="136" customFormat="1" ht="15.6"/>
    <row r="4" spans="1:16" s="136" customFormat="1" ht="15.6">
      <c r="D4" s="137" t="s">
        <v>304</v>
      </c>
    </row>
    <row r="5" spans="1:16" s="136" customFormat="1" ht="21">
      <c r="D5" s="137" t="s">
        <v>369</v>
      </c>
      <c r="H5" s="138" t="s">
        <v>357</v>
      </c>
      <c r="I5" s="139"/>
      <c r="J5" s="139"/>
      <c r="K5" s="139"/>
    </row>
    <row r="6" spans="1:16" s="136" customFormat="1" ht="15.6">
      <c r="D6" s="140" t="s">
        <v>301</v>
      </c>
      <c r="I6" s="139"/>
      <c r="J6" s="139"/>
      <c r="K6" s="139"/>
    </row>
    <row r="7" spans="1:16" s="136" customFormat="1" ht="15.6">
      <c r="D7" s="140" t="s">
        <v>302</v>
      </c>
      <c r="H7" s="371" t="s">
        <v>389</v>
      </c>
      <c r="I7" s="371"/>
      <c r="J7" s="371"/>
      <c r="K7" s="371"/>
      <c r="L7" s="371"/>
      <c r="M7" s="371"/>
      <c r="N7" s="371"/>
      <c r="O7" s="371"/>
      <c r="P7" s="371"/>
    </row>
    <row r="8" spans="1:16" s="136" customFormat="1" ht="15.6">
      <c r="D8" s="140" t="s">
        <v>368</v>
      </c>
      <c r="H8" s="371"/>
      <c r="I8" s="371"/>
      <c r="J8" s="371"/>
      <c r="K8" s="371"/>
      <c r="L8" s="371"/>
      <c r="M8" s="371"/>
      <c r="N8" s="371"/>
      <c r="O8" s="371"/>
      <c r="P8" s="371"/>
    </row>
    <row r="9" spans="1:16" s="136" customFormat="1" ht="15.6">
      <c r="H9" s="141"/>
      <c r="I9" s="139"/>
      <c r="J9" s="139"/>
      <c r="K9" s="139"/>
    </row>
    <row r="10" spans="1:16" s="135" customFormat="1" ht="15.6">
      <c r="H10" s="142"/>
      <c r="I10" s="143"/>
      <c r="J10" s="143"/>
      <c r="K10" s="143"/>
    </row>
    <row r="12" spans="1:16">
      <c r="A12" s="144"/>
      <c r="B12" s="144"/>
      <c r="C12" s="144"/>
      <c r="D12" s="144"/>
      <c r="E12" s="144"/>
      <c r="F12" s="144"/>
      <c r="G12" s="144"/>
      <c r="H12" s="144"/>
      <c r="I12" s="144"/>
      <c r="J12" s="144"/>
      <c r="K12" s="144"/>
      <c r="L12" s="144"/>
      <c r="M12" s="144"/>
      <c r="N12" s="144"/>
      <c r="O12" s="144"/>
    </row>
    <row r="13" spans="1:16" ht="17.399999999999999">
      <c r="A13" s="144"/>
      <c r="B13" s="147" t="s">
        <v>52</v>
      </c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44"/>
    </row>
    <row r="14" spans="1:16">
      <c r="A14" s="144"/>
      <c r="B14" s="144"/>
      <c r="C14" s="144"/>
      <c r="D14" s="144"/>
      <c r="E14" s="144"/>
      <c r="F14" s="144"/>
      <c r="G14" s="144"/>
      <c r="H14" s="144"/>
      <c r="I14" s="144"/>
      <c r="J14" s="144"/>
      <c r="K14" s="144"/>
      <c r="L14" s="144"/>
      <c r="M14" s="144"/>
      <c r="N14" s="144"/>
      <c r="O14" s="144"/>
    </row>
    <row r="18" spans="2:15">
      <c r="B18" s="212" t="s">
        <v>47</v>
      </c>
      <c r="C18" s="212"/>
      <c r="D18" s="212"/>
      <c r="E18" s="1"/>
      <c r="F18" s="1"/>
      <c r="G18" s="1"/>
      <c r="H18" s="1"/>
      <c r="I18" s="1"/>
      <c r="J18" s="1"/>
      <c r="K18" s="1"/>
      <c r="L18" s="1"/>
      <c r="M18" s="1"/>
      <c r="N18" s="1"/>
      <c r="O18" s="1" t="s">
        <v>50</v>
      </c>
    </row>
    <row r="19" spans="2:15"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</row>
    <row r="20" spans="2:15" ht="49.5" customHeight="1">
      <c r="B20" s="213" t="s">
        <v>367</v>
      </c>
      <c r="C20" s="214"/>
      <c r="D20" s="214"/>
      <c r="E20" s="214"/>
      <c r="F20" s="215"/>
      <c r="G20" s="216"/>
      <c r="H20" s="217"/>
      <c r="I20" s="217"/>
      <c r="J20" s="217"/>
      <c r="K20" s="217"/>
      <c r="L20" s="218"/>
      <c r="M20" s="1"/>
      <c r="N20" s="1"/>
      <c r="O20" s="14"/>
    </row>
    <row r="21" spans="2:15"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</row>
    <row r="22" spans="2:15" ht="43.5" customHeight="1">
      <c r="B22" s="213" t="s">
        <v>48</v>
      </c>
      <c r="C22" s="214"/>
      <c r="D22" s="214"/>
      <c r="E22" s="214"/>
      <c r="F22" s="215"/>
      <c r="G22" s="216"/>
      <c r="H22" s="217"/>
      <c r="I22" s="217"/>
      <c r="J22" s="217"/>
      <c r="K22" s="217"/>
      <c r="L22" s="218"/>
      <c r="M22" s="1"/>
      <c r="N22" s="1"/>
      <c r="O22" s="14"/>
    </row>
    <row r="23" spans="2:15"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</row>
    <row r="24" spans="2:15" ht="50.25" customHeight="1">
      <c r="B24" s="213" t="s">
        <v>358</v>
      </c>
      <c r="C24" s="214"/>
      <c r="D24" s="214"/>
      <c r="E24" s="214"/>
      <c r="F24" s="215"/>
      <c r="G24" s="216"/>
      <c r="H24" s="217"/>
      <c r="I24" s="217"/>
      <c r="J24" s="217"/>
      <c r="K24" s="217"/>
      <c r="L24" s="218"/>
      <c r="M24" s="1"/>
      <c r="N24" s="1"/>
      <c r="O24" s="14"/>
    </row>
    <row r="25" spans="2:15"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2:15" ht="42.75" customHeight="1">
      <c r="B26" s="213" t="s">
        <v>321</v>
      </c>
      <c r="C26" s="214"/>
      <c r="D26" s="214"/>
      <c r="E26" s="214"/>
      <c r="F26" s="215"/>
      <c r="G26" s="216"/>
      <c r="H26" s="217"/>
      <c r="I26" s="217"/>
      <c r="J26" s="217"/>
      <c r="K26" s="217"/>
      <c r="L26" s="218"/>
      <c r="M26" s="1"/>
      <c r="N26" s="1"/>
      <c r="O26" s="14"/>
    </row>
    <row r="27" spans="2:15"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  <row r="28" spans="2:15" ht="69.75" customHeight="1">
      <c r="B28" s="213" t="s">
        <v>322</v>
      </c>
      <c r="C28" s="214"/>
      <c r="D28" s="214"/>
      <c r="E28" s="214"/>
      <c r="F28" s="215"/>
      <c r="G28" s="216"/>
      <c r="H28" s="217"/>
      <c r="I28" s="217"/>
      <c r="J28" s="217"/>
      <c r="K28" s="217"/>
      <c r="L28" s="218"/>
      <c r="M28" s="1"/>
      <c r="N28" s="1"/>
      <c r="O28" s="14"/>
    </row>
    <row r="29" spans="2:15"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2:15" ht="36.75" customHeight="1">
      <c r="B30" s="213" t="s">
        <v>49</v>
      </c>
      <c r="C30" s="214"/>
      <c r="D30" s="214"/>
      <c r="E30" s="214"/>
      <c r="F30" s="215"/>
      <c r="G30" s="216"/>
      <c r="H30" s="217"/>
      <c r="I30" s="217"/>
      <c r="J30" s="217"/>
      <c r="K30" s="217"/>
      <c r="L30" s="218"/>
      <c r="M30" s="1"/>
      <c r="N30" s="1"/>
      <c r="O30" s="14"/>
    </row>
    <row r="31" spans="2:15"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2" spans="2:15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2:15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2:15">
      <c r="B34" s="2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2:15"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</row>
    <row r="36" spans="2:15" ht="36" customHeight="1">
      <c r="B36" s="2" t="s">
        <v>54</v>
      </c>
      <c r="C36" s="1"/>
      <c r="D36" s="1"/>
      <c r="E36" s="1"/>
      <c r="F36" s="1"/>
      <c r="G36" s="1"/>
      <c r="H36" s="1"/>
      <c r="I36" s="7"/>
      <c r="J36" s="7"/>
      <c r="K36" s="1"/>
      <c r="L36" s="1"/>
    </row>
    <row r="37" spans="2:15" ht="15" thickBot="1"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</row>
    <row r="38" spans="2:15" ht="64.5" customHeight="1">
      <c r="B38" s="203" t="s">
        <v>55</v>
      </c>
      <c r="C38" s="204"/>
      <c r="D38" s="208"/>
      <c r="E38" s="28"/>
      <c r="F38" s="203" t="s">
        <v>130</v>
      </c>
      <c r="G38" s="204"/>
      <c r="H38" s="204" t="s">
        <v>56</v>
      </c>
      <c r="I38" s="208"/>
      <c r="J38" s="30"/>
      <c r="K38" s="203" t="s">
        <v>319</v>
      </c>
      <c r="L38" s="208"/>
    </row>
    <row r="39" spans="2:15" ht="42">
      <c r="B39" s="18" t="s">
        <v>60</v>
      </c>
      <c r="C39" s="10" t="s">
        <v>57</v>
      </c>
      <c r="D39" s="25" t="s">
        <v>58</v>
      </c>
      <c r="E39" s="29"/>
      <c r="F39" s="26" t="s">
        <v>323</v>
      </c>
      <c r="G39" s="15" t="s">
        <v>69</v>
      </c>
      <c r="H39" s="26" t="s">
        <v>323</v>
      </c>
      <c r="I39" s="19" t="s">
        <v>69</v>
      </c>
      <c r="J39" s="31"/>
      <c r="K39" s="26" t="s">
        <v>73</v>
      </c>
      <c r="L39" s="19" t="s">
        <v>56</v>
      </c>
    </row>
    <row r="40" spans="2:15" ht="81" customHeight="1">
      <c r="B40" s="205" t="s">
        <v>59</v>
      </c>
      <c r="C40" s="206"/>
      <c r="D40" s="209"/>
      <c r="E40" s="29"/>
      <c r="F40" s="210" t="s">
        <v>359</v>
      </c>
      <c r="G40" s="207"/>
      <c r="H40" s="207" t="s">
        <v>360</v>
      </c>
      <c r="I40" s="211"/>
      <c r="J40" s="31"/>
      <c r="K40" s="210" t="s">
        <v>324</v>
      </c>
      <c r="L40" s="211"/>
      <c r="O40" s="17" t="s">
        <v>50</v>
      </c>
    </row>
    <row r="41" spans="2:15" ht="31.5" customHeight="1">
      <c r="B41" s="20" t="str">
        <f>+'Información General'!$E$20</f>
        <v>NOMBRE PROYECTO</v>
      </c>
      <c r="C41" s="15"/>
      <c r="D41" s="19"/>
      <c r="E41" s="29"/>
      <c r="F41" s="26"/>
      <c r="G41" s="15"/>
      <c r="H41" s="10"/>
      <c r="I41" s="19"/>
      <c r="J41" s="31"/>
      <c r="K41" s="129"/>
      <c r="L41" s="25"/>
      <c r="O41" s="14"/>
    </row>
    <row r="42" spans="2:15" ht="31.5" customHeight="1" thickBot="1">
      <c r="B42" s="21" t="str">
        <f>+'Información General'!$E$20</f>
        <v>NOMBRE PROYECTO</v>
      </c>
      <c r="C42" s="22"/>
      <c r="D42" s="24"/>
      <c r="E42" s="29"/>
      <c r="F42" s="27"/>
      <c r="G42" s="22"/>
      <c r="H42" s="22"/>
      <c r="I42" s="24"/>
      <c r="J42" s="32"/>
      <c r="K42" s="27"/>
      <c r="L42" s="24"/>
      <c r="O42" s="14"/>
    </row>
    <row r="43" spans="2:15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</row>
    <row r="44" spans="2:15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2:15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</row>
    <row r="47" spans="2:15">
      <c r="B47" s="2" t="s">
        <v>74</v>
      </c>
      <c r="C47" s="1"/>
      <c r="D47" s="1"/>
      <c r="E47" s="1"/>
      <c r="F47" s="1"/>
      <c r="G47" s="1"/>
      <c r="H47" s="1"/>
      <c r="I47" s="7"/>
      <c r="J47" s="7"/>
      <c r="K47" s="1"/>
      <c r="L47" s="1"/>
    </row>
    <row r="48" spans="2:15" ht="15" thickBot="1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</row>
    <row r="49" spans="2:15" ht="41.25" customHeight="1">
      <c r="B49" s="203" t="s">
        <v>55</v>
      </c>
      <c r="C49" s="204"/>
      <c r="D49" s="204"/>
      <c r="E49" s="33"/>
      <c r="F49" s="204" t="s">
        <v>130</v>
      </c>
      <c r="G49" s="204"/>
      <c r="H49" s="204" t="s">
        <v>56</v>
      </c>
      <c r="I49" s="204"/>
      <c r="J49" s="1"/>
      <c r="K49" s="1"/>
      <c r="L49" s="1"/>
    </row>
    <row r="50" spans="2:15" ht="42">
      <c r="B50" s="18" t="s">
        <v>60</v>
      </c>
      <c r="C50" s="10" t="s">
        <v>57</v>
      </c>
      <c r="D50" s="10" t="s">
        <v>58</v>
      </c>
      <c r="E50" s="34"/>
      <c r="F50" s="26" t="s">
        <v>323</v>
      </c>
      <c r="G50" s="15" t="s">
        <v>69</v>
      </c>
      <c r="H50" s="26" t="s">
        <v>323</v>
      </c>
      <c r="I50" s="15" t="s">
        <v>69</v>
      </c>
      <c r="J50" s="1"/>
      <c r="K50" s="1"/>
      <c r="L50" s="1"/>
    </row>
    <row r="51" spans="2:15" ht="82.5" customHeight="1">
      <c r="B51" s="205" t="s">
        <v>59</v>
      </c>
      <c r="C51" s="206"/>
      <c r="D51" s="206"/>
      <c r="E51" s="34"/>
      <c r="F51" s="207" t="s">
        <v>361</v>
      </c>
      <c r="G51" s="207"/>
      <c r="H51" s="207" t="s">
        <v>362</v>
      </c>
      <c r="I51" s="207"/>
      <c r="J51" s="1"/>
      <c r="K51" s="1"/>
      <c r="L51" s="1"/>
      <c r="O51" s="17" t="s">
        <v>50</v>
      </c>
    </row>
    <row r="52" spans="2:15" ht="31.5" customHeight="1">
      <c r="B52" s="20" t="str">
        <f>+'Información General'!$E$20</f>
        <v>NOMBRE PROYECTO</v>
      </c>
      <c r="C52" s="15"/>
      <c r="D52" s="15"/>
      <c r="E52" s="34"/>
      <c r="F52" s="10"/>
      <c r="G52" s="15"/>
      <c r="H52" s="15"/>
      <c r="I52" s="15"/>
      <c r="J52" s="1"/>
      <c r="K52" s="1"/>
      <c r="L52" s="1"/>
      <c r="O52" s="14"/>
    </row>
    <row r="53" spans="2:15" ht="31.5" customHeight="1" thickBot="1">
      <c r="B53" s="21" t="str">
        <f>+'Información General'!$E$20</f>
        <v>NOMBRE PROYECTO</v>
      </c>
      <c r="C53" s="22"/>
      <c r="D53" s="22"/>
      <c r="E53" s="35"/>
      <c r="F53" s="22"/>
      <c r="G53" s="22"/>
      <c r="H53" s="22"/>
      <c r="I53" s="22"/>
      <c r="J53" s="1"/>
      <c r="K53" s="1"/>
      <c r="L53" s="1"/>
      <c r="O53" s="14"/>
    </row>
    <row r="59" spans="2:15">
      <c r="B59" s="2" t="s">
        <v>75</v>
      </c>
      <c r="C59" s="1"/>
      <c r="D59" s="1"/>
      <c r="E59" s="1"/>
      <c r="F59" s="1"/>
      <c r="G59" s="1"/>
      <c r="H59" s="1"/>
      <c r="I59" s="7"/>
      <c r="J59" s="7"/>
      <c r="K59" s="1"/>
      <c r="L59" s="1"/>
    </row>
    <row r="60" spans="2:15" ht="15" thickBot="1"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</row>
    <row r="61" spans="2:15">
      <c r="B61" s="203" t="s">
        <v>55</v>
      </c>
      <c r="C61" s="204"/>
      <c r="D61" s="204"/>
      <c r="E61" s="33"/>
      <c r="F61" s="204" t="s">
        <v>130</v>
      </c>
      <c r="G61" s="204"/>
      <c r="H61" s="204" t="s">
        <v>56</v>
      </c>
      <c r="I61" s="204"/>
      <c r="J61" s="1"/>
      <c r="K61" s="1"/>
      <c r="L61" s="1"/>
    </row>
    <row r="62" spans="2:15" ht="42">
      <c r="B62" s="18" t="s">
        <v>60</v>
      </c>
      <c r="C62" s="10" t="s">
        <v>57</v>
      </c>
      <c r="D62" s="10" t="s">
        <v>58</v>
      </c>
      <c r="E62" s="34"/>
      <c r="F62" s="15" t="s">
        <v>323</v>
      </c>
      <c r="G62" s="15" t="s">
        <v>69</v>
      </c>
      <c r="H62" s="15" t="s">
        <v>323</v>
      </c>
      <c r="I62" s="15" t="s">
        <v>69</v>
      </c>
      <c r="J62" s="1"/>
      <c r="K62" s="1"/>
      <c r="L62" s="1"/>
    </row>
    <row r="63" spans="2:15" ht="68.25" customHeight="1">
      <c r="B63" s="205" t="s">
        <v>59</v>
      </c>
      <c r="C63" s="206"/>
      <c r="D63" s="206"/>
      <c r="E63" s="34"/>
      <c r="F63" s="207" t="s">
        <v>361</v>
      </c>
      <c r="G63" s="207"/>
      <c r="H63" s="207" t="s">
        <v>362</v>
      </c>
      <c r="I63" s="207"/>
      <c r="J63" s="1"/>
      <c r="K63" s="1"/>
      <c r="L63" s="1"/>
      <c r="O63" s="17" t="s">
        <v>50</v>
      </c>
    </row>
    <row r="64" spans="2:15" ht="31.5" customHeight="1">
      <c r="B64" s="20" t="str">
        <f>+'Información General'!$E$20</f>
        <v>NOMBRE PROYECTO</v>
      </c>
      <c r="C64" s="15"/>
      <c r="D64" s="15"/>
      <c r="E64" s="34"/>
      <c r="F64" s="10"/>
      <c r="G64" s="15"/>
      <c r="H64" s="10"/>
      <c r="I64" s="15"/>
      <c r="J64" s="1"/>
      <c r="K64" s="1"/>
      <c r="L64" s="1"/>
      <c r="O64" s="14"/>
    </row>
    <row r="65" spans="2:15" ht="31.5" customHeight="1" thickBot="1">
      <c r="B65" s="21" t="str">
        <f>+'Información General'!$E$20</f>
        <v>NOMBRE PROYECTO</v>
      </c>
      <c r="C65" s="22"/>
      <c r="D65" s="22"/>
      <c r="E65" s="35"/>
      <c r="F65" s="22"/>
      <c r="G65" s="22"/>
      <c r="H65" s="22"/>
      <c r="I65" s="22"/>
      <c r="J65" s="1"/>
      <c r="K65" s="1"/>
      <c r="L65" s="1"/>
      <c r="O65" s="14"/>
    </row>
    <row r="71" spans="2:15">
      <c r="B71" s="2" t="s">
        <v>76</v>
      </c>
      <c r="C71" s="1"/>
      <c r="D71" s="1"/>
      <c r="E71" s="1"/>
      <c r="F71" s="1"/>
      <c r="G71" s="1"/>
      <c r="H71" s="1"/>
      <c r="I71" s="7"/>
    </row>
    <row r="72" spans="2:15" ht="15" thickBot="1">
      <c r="B72" s="1"/>
      <c r="C72" s="1"/>
      <c r="D72" s="1"/>
      <c r="E72" s="1"/>
      <c r="F72" s="1"/>
      <c r="G72" s="1"/>
      <c r="H72" s="1"/>
      <c r="I72" s="1"/>
    </row>
    <row r="73" spans="2:15">
      <c r="B73" s="203" t="s">
        <v>55</v>
      </c>
      <c r="C73" s="204"/>
      <c r="D73" s="204"/>
      <c r="E73" s="33"/>
      <c r="F73" s="204" t="s">
        <v>130</v>
      </c>
      <c r="G73" s="204"/>
      <c r="H73" s="204" t="s">
        <v>56</v>
      </c>
      <c r="I73" s="204"/>
    </row>
    <row r="74" spans="2:15" ht="42">
      <c r="B74" s="18" t="s">
        <v>60</v>
      </c>
      <c r="C74" s="10" t="s">
        <v>57</v>
      </c>
      <c r="D74" s="10" t="s">
        <v>58</v>
      </c>
      <c r="E74" s="34"/>
      <c r="F74" s="15" t="s">
        <v>323</v>
      </c>
      <c r="G74" s="15" t="s">
        <v>69</v>
      </c>
      <c r="H74" s="15" t="s">
        <v>323</v>
      </c>
      <c r="I74" s="15" t="s">
        <v>69</v>
      </c>
    </row>
    <row r="75" spans="2:15" ht="90" customHeight="1">
      <c r="B75" s="205" t="s">
        <v>59</v>
      </c>
      <c r="C75" s="206"/>
      <c r="D75" s="206"/>
      <c r="E75" s="34"/>
      <c r="F75" s="207" t="s">
        <v>363</v>
      </c>
      <c r="G75" s="207"/>
      <c r="H75" s="207" t="s">
        <v>364</v>
      </c>
      <c r="I75" s="207"/>
      <c r="O75" s="17" t="s">
        <v>50</v>
      </c>
    </row>
    <row r="76" spans="2:15" ht="31.5" customHeight="1">
      <c r="B76" s="20" t="str">
        <f>+'Información General'!$E$20</f>
        <v>NOMBRE PROYECTO</v>
      </c>
      <c r="C76" s="15"/>
      <c r="D76" s="15"/>
      <c r="E76" s="34"/>
      <c r="F76" s="10"/>
      <c r="G76" s="15"/>
      <c r="H76" s="10"/>
      <c r="I76" s="15"/>
      <c r="O76" s="14"/>
    </row>
    <row r="77" spans="2:15" ht="31.5" customHeight="1" thickBot="1">
      <c r="B77" s="21" t="str">
        <f>+'Información General'!$E$20</f>
        <v>NOMBRE PROYECTO</v>
      </c>
      <c r="C77" s="22"/>
      <c r="D77" s="22"/>
      <c r="E77" s="35"/>
      <c r="F77" s="22"/>
      <c r="G77" s="22"/>
      <c r="H77" s="22"/>
      <c r="I77" s="22"/>
      <c r="O77" s="14"/>
    </row>
    <row r="83" spans="2:15">
      <c r="B83" s="2" t="s">
        <v>300</v>
      </c>
      <c r="C83" s="1"/>
      <c r="D83" s="1"/>
      <c r="E83" s="1"/>
      <c r="F83" s="1"/>
      <c r="G83" s="1"/>
      <c r="H83" s="1"/>
      <c r="I83" s="7"/>
    </row>
    <row r="84" spans="2:15" ht="15" thickBot="1">
      <c r="B84" s="1"/>
      <c r="C84" s="1"/>
      <c r="D84" s="1"/>
      <c r="E84" s="1"/>
      <c r="F84" s="1"/>
      <c r="G84" s="1"/>
      <c r="H84" s="1"/>
      <c r="I84" s="1"/>
    </row>
    <row r="85" spans="2:15">
      <c r="B85" s="203" t="s">
        <v>55</v>
      </c>
      <c r="C85" s="204"/>
      <c r="D85" s="204"/>
      <c r="E85" s="33"/>
      <c r="F85" s="204" t="s">
        <v>130</v>
      </c>
      <c r="G85" s="204"/>
      <c r="H85" s="204" t="s">
        <v>56</v>
      </c>
      <c r="I85" s="204"/>
    </row>
    <row r="86" spans="2:15" ht="42">
      <c r="B86" s="18" t="s">
        <v>60</v>
      </c>
      <c r="C86" s="10" t="s">
        <v>57</v>
      </c>
      <c r="D86" s="10" t="s">
        <v>58</v>
      </c>
      <c r="E86" s="34"/>
      <c r="F86" s="15" t="s">
        <v>323</v>
      </c>
      <c r="G86" s="15" t="s">
        <v>69</v>
      </c>
      <c r="H86" s="15" t="s">
        <v>323</v>
      </c>
      <c r="I86" s="15" t="s">
        <v>69</v>
      </c>
    </row>
    <row r="87" spans="2:15" ht="83.25" customHeight="1">
      <c r="B87" s="205" t="s">
        <v>59</v>
      </c>
      <c r="C87" s="206"/>
      <c r="D87" s="206"/>
      <c r="E87" s="34"/>
      <c r="F87" s="207" t="s">
        <v>365</v>
      </c>
      <c r="G87" s="207"/>
      <c r="H87" s="207" t="s">
        <v>364</v>
      </c>
      <c r="I87" s="207"/>
      <c r="O87" s="17" t="s">
        <v>50</v>
      </c>
    </row>
    <row r="88" spans="2:15" ht="30.75" customHeight="1">
      <c r="B88" s="20" t="str">
        <f>+'Información General'!$E$20</f>
        <v>NOMBRE PROYECTO</v>
      </c>
      <c r="C88" s="15"/>
      <c r="D88" s="15"/>
      <c r="E88" s="34"/>
      <c r="F88" s="10"/>
      <c r="G88" s="15"/>
      <c r="H88" s="10"/>
      <c r="I88" s="15"/>
      <c r="O88" s="14"/>
    </row>
    <row r="89" spans="2:15" ht="31.5" customHeight="1" thickBot="1">
      <c r="B89" s="21" t="str">
        <f>+'Información General'!$E$20</f>
        <v>NOMBRE PROYECTO</v>
      </c>
      <c r="C89" s="22"/>
      <c r="D89" s="22"/>
      <c r="E89" s="35"/>
      <c r="F89" s="22"/>
      <c r="G89" s="22"/>
      <c r="H89" s="22"/>
      <c r="I89" s="22"/>
      <c r="O89" s="14"/>
    </row>
    <row r="95" spans="2:15">
      <c r="B95" s="2" t="s">
        <v>77</v>
      </c>
      <c r="C95" s="1"/>
      <c r="D95" s="1"/>
      <c r="E95" s="1"/>
      <c r="F95" s="1"/>
      <c r="G95" s="1"/>
      <c r="H95" s="1"/>
      <c r="I95" s="7"/>
    </row>
    <row r="96" spans="2:15" ht="15" thickBot="1">
      <c r="B96" s="1"/>
      <c r="C96" s="1"/>
      <c r="D96" s="1"/>
      <c r="E96" s="1"/>
      <c r="F96" s="1"/>
      <c r="G96" s="1"/>
      <c r="H96" s="1"/>
      <c r="I96" s="1"/>
    </row>
    <row r="97" spans="2:15">
      <c r="B97" s="203" t="s">
        <v>55</v>
      </c>
      <c r="C97" s="204"/>
      <c r="D97" s="204"/>
      <c r="E97" s="33"/>
      <c r="F97" s="204" t="s">
        <v>130</v>
      </c>
      <c r="G97" s="204"/>
      <c r="H97" s="204" t="s">
        <v>56</v>
      </c>
      <c r="I97" s="204"/>
    </row>
    <row r="98" spans="2:15" ht="42">
      <c r="B98" s="18" t="s">
        <v>60</v>
      </c>
      <c r="C98" s="10" t="s">
        <v>57</v>
      </c>
      <c r="D98" s="10" t="s">
        <v>58</v>
      </c>
      <c r="E98" s="34"/>
      <c r="F98" s="15" t="s">
        <v>323</v>
      </c>
      <c r="G98" s="15" t="s">
        <v>69</v>
      </c>
      <c r="H98" s="15" t="s">
        <v>323</v>
      </c>
      <c r="I98" s="15" t="s">
        <v>69</v>
      </c>
    </row>
    <row r="99" spans="2:15" ht="89.25" customHeight="1">
      <c r="B99" s="205" t="s">
        <v>59</v>
      </c>
      <c r="C99" s="206"/>
      <c r="D99" s="206"/>
      <c r="E99" s="34"/>
      <c r="F99" s="207" t="s">
        <v>366</v>
      </c>
      <c r="G99" s="207"/>
      <c r="H99" s="207" t="s">
        <v>364</v>
      </c>
      <c r="I99" s="207"/>
      <c r="O99" s="17" t="s">
        <v>50</v>
      </c>
    </row>
    <row r="100" spans="2:15">
      <c r="B100" s="20" t="str">
        <f>+'Información General'!$E$20</f>
        <v>NOMBRE PROYECTO</v>
      </c>
      <c r="C100" s="15"/>
      <c r="D100" s="15"/>
      <c r="E100" s="34"/>
      <c r="F100" s="15"/>
      <c r="G100" s="15"/>
      <c r="H100" s="15"/>
      <c r="I100" s="15"/>
      <c r="O100" s="14"/>
    </row>
    <row r="101" spans="2:15" ht="15" thickBot="1">
      <c r="B101" s="21" t="str">
        <f>+'Información General'!$E$20</f>
        <v>NOMBRE PROYECTO</v>
      </c>
      <c r="C101" s="22"/>
      <c r="D101" s="22"/>
      <c r="E101" s="35"/>
      <c r="F101" s="22"/>
      <c r="G101" s="22"/>
      <c r="H101" s="22"/>
      <c r="I101" s="22"/>
      <c r="O101" s="14"/>
    </row>
    <row r="106" spans="2:15">
      <c r="B106" s="17" t="s">
        <v>50</v>
      </c>
    </row>
    <row r="107" spans="2:15">
      <c r="B107" s="202"/>
      <c r="C107" s="202"/>
      <c r="D107" s="202"/>
      <c r="E107" s="202"/>
      <c r="F107" s="202"/>
      <c r="G107" s="202"/>
      <c r="H107" s="202"/>
      <c r="I107" s="202"/>
    </row>
  </sheetData>
  <mergeCells count="53">
    <mergeCell ref="H7:P8"/>
    <mergeCell ref="B18:D18"/>
    <mergeCell ref="B38:D38"/>
    <mergeCell ref="B26:F26"/>
    <mergeCell ref="G26:L26"/>
    <mergeCell ref="B28:F28"/>
    <mergeCell ref="G28:L28"/>
    <mergeCell ref="B30:F30"/>
    <mergeCell ref="G30:L30"/>
    <mergeCell ref="B20:F20"/>
    <mergeCell ref="G20:L20"/>
    <mergeCell ref="B22:F22"/>
    <mergeCell ref="G22:L22"/>
    <mergeCell ref="B24:F24"/>
    <mergeCell ref="G24:L24"/>
    <mergeCell ref="F38:G38"/>
    <mergeCell ref="H38:I38"/>
    <mergeCell ref="B40:D40"/>
    <mergeCell ref="K38:L38"/>
    <mergeCell ref="F40:G40"/>
    <mergeCell ref="H40:I40"/>
    <mergeCell ref="K40:L40"/>
    <mergeCell ref="B49:D49"/>
    <mergeCell ref="F49:G49"/>
    <mergeCell ref="H49:I49"/>
    <mergeCell ref="B51:D51"/>
    <mergeCell ref="F51:G51"/>
    <mergeCell ref="H51:I51"/>
    <mergeCell ref="B61:D61"/>
    <mergeCell ref="F61:G61"/>
    <mergeCell ref="H61:I61"/>
    <mergeCell ref="B63:D63"/>
    <mergeCell ref="F63:G63"/>
    <mergeCell ref="H63:I63"/>
    <mergeCell ref="B73:D73"/>
    <mergeCell ref="F73:G73"/>
    <mergeCell ref="H73:I73"/>
    <mergeCell ref="B75:D75"/>
    <mergeCell ref="F75:G75"/>
    <mergeCell ref="H75:I75"/>
    <mergeCell ref="B85:D85"/>
    <mergeCell ref="F85:G85"/>
    <mergeCell ref="H85:I85"/>
    <mergeCell ref="B87:D87"/>
    <mergeCell ref="F87:G87"/>
    <mergeCell ref="H87:I87"/>
    <mergeCell ref="B107:I107"/>
    <mergeCell ref="B97:D97"/>
    <mergeCell ref="F97:G97"/>
    <mergeCell ref="H97:I97"/>
    <mergeCell ref="B99:D99"/>
    <mergeCell ref="F99:G99"/>
    <mergeCell ref="H99:I99"/>
  </mergeCells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ACEC15E8-F8DF-4ACD-BD84-EF34A5362061}">
          <x14:formula1>
            <xm:f>LISTAS!$C$2:$C$4</xm:f>
          </x14:formula1>
          <xm:sqref>G20:L20 G22:L22 G24:L24 G26:L26 G28:L28 G30:L30</xm:sqref>
        </x14:dataValidation>
        <x14:dataValidation type="list" allowBlank="1" showInputMessage="1" showErrorMessage="1" xr:uid="{956C7744-D965-4F2D-96B3-0364CDFCA45B}">
          <x14:formula1>
            <xm:f>LISTAS!$I$2:$I$3</xm:f>
          </x14:formula1>
          <xm:sqref>C41:C42 C52:C53 C64:C65 C76:C77 C88:C89 C100:C101</xm:sqref>
        </x14:dataValidation>
        <x14:dataValidation type="list" allowBlank="1" showInputMessage="1" showErrorMessage="1" xr:uid="{87281C1A-2E9A-4D35-BADF-398DBEFCB5EB}">
          <x14:formula1>
            <xm:f>LISTAS!$J$2:$J$5</xm:f>
          </x14:formula1>
          <xm:sqref>D41:D42 D52:D53 D64:D65 D76:D77 D88:D89 D100:D101</xm:sqref>
        </x14:dataValidation>
        <x14:dataValidation type="list" allowBlank="1" showInputMessage="1" showErrorMessage="1" xr:uid="{3C49AFE1-BF59-4156-A83B-02DC5450BD1A}">
          <x14:formula1>
            <xm:f>LISTAS!$K$2:$K$3</xm:f>
          </x14:formula1>
          <xm:sqref>K41:L42 K52:L53 K64:L65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478AF9-59CD-4252-B32C-687C9FF03612}">
  <sheetPr codeName="Hoja5"/>
  <dimension ref="A1:P70"/>
  <sheetViews>
    <sheetView showGridLines="0" workbookViewId="0">
      <selection activeCell="D4" sqref="D4:P9"/>
    </sheetView>
  </sheetViews>
  <sheetFormatPr baseColWidth="10" defaultColWidth="11.44140625" defaultRowHeight="14.4"/>
  <cols>
    <col min="1" max="1" width="3.88671875" customWidth="1"/>
    <col min="2" max="2" width="25.109375" customWidth="1"/>
    <col min="3" max="3" width="13.44140625" customWidth="1"/>
    <col min="4" max="4" width="20.109375" bestFit="1" customWidth="1"/>
    <col min="5" max="5" width="1.109375" customWidth="1"/>
    <col min="6" max="6" width="21" customWidth="1"/>
    <col min="7" max="7" width="16.44140625" bestFit="1" customWidth="1"/>
    <col min="8" max="8" width="20.88671875" customWidth="1"/>
    <col min="9" max="9" width="25.109375" customWidth="1"/>
    <col min="10" max="10" width="16.44140625" bestFit="1" customWidth="1"/>
    <col min="11" max="11" width="17" bestFit="1" customWidth="1"/>
    <col min="15" max="15" width="45.6640625" customWidth="1"/>
  </cols>
  <sheetData>
    <row r="1" spans="1:16" s="135" customFormat="1" ht="15.6"/>
    <row r="2" spans="1:16" s="135" customFormat="1" ht="15.6"/>
    <row r="3" spans="1:16" s="136" customFormat="1" ht="15.6"/>
    <row r="4" spans="1:16" s="136" customFormat="1" ht="15.6">
      <c r="D4" s="137" t="s">
        <v>304</v>
      </c>
    </row>
    <row r="5" spans="1:16" s="136" customFormat="1" ht="21">
      <c r="D5" s="137" t="s">
        <v>369</v>
      </c>
      <c r="H5" s="138" t="s">
        <v>357</v>
      </c>
      <c r="I5" s="139"/>
      <c r="J5" s="139"/>
      <c r="K5" s="139"/>
    </row>
    <row r="6" spans="1:16" s="136" customFormat="1" ht="15.6">
      <c r="D6" s="140" t="s">
        <v>301</v>
      </c>
      <c r="I6" s="139"/>
      <c r="J6" s="139"/>
      <c r="K6" s="139"/>
    </row>
    <row r="7" spans="1:16" s="136" customFormat="1" ht="15.6" customHeight="1">
      <c r="D7" s="140" t="s">
        <v>302</v>
      </c>
      <c r="H7" s="371" t="s">
        <v>389</v>
      </c>
      <c r="I7" s="371"/>
      <c r="J7" s="371"/>
      <c r="K7" s="371"/>
      <c r="L7" s="371"/>
      <c r="M7" s="371"/>
      <c r="N7" s="371"/>
      <c r="O7" s="371"/>
      <c r="P7" s="371"/>
    </row>
    <row r="8" spans="1:16" s="136" customFormat="1" ht="15.6">
      <c r="D8" s="140" t="s">
        <v>368</v>
      </c>
      <c r="H8" s="371"/>
      <c r="I8" s="371"/>
      <c r="J8" s="371"/>
      <c r="K8" s="371"/>
      <c r="L8" s="371"/>
      <c r="M8" s="371"/>
      <c r="N8" s="371"/>
      <c r="O8" s="371"/>
      <c r="P8" s="371"/>
    </row>
    <row r="9" spans="1:16" s="136" customFormat="1" ht="15.6">
      <c r="H9" s="141"/>
      <c r="I9" s="139"/>
      <c r="J9" s="139"/>
      <c r="K9" s="139"/>
    </row>
    <row r="10" spans="1:16" s="135" customFormat="1" ht="15.6">
      <c r="H10" s="142"/>
      <c r="I10" s="143"/>
      <c r="J10" s="143"/>
      <c r="K10" s="143"/>
    </row>
    <row r="12" spans="1:16">
      <c r="A12" s="144"/>
      <c r="B12" s="144"/>
      <c r="C12" s="144"/>
      <c r="D12" s="144"/>
      <c r="E12" s="144"/>
      <c r="F12" s="144"/>
      <c r="G12" s="144"/>
      <c r="H12" s="144"/>
      <c r="I12" s="144"/>
      <c r="J12" s="144"/>
      <c r="K12" s="144"/>
      <c r="L12" s="144"/>
    </row>
    <row r="13" spans="1:16" ht="17.399999999999999">
      <c r="A13" s="144"/>
      <c r="B13" s="147" t="s">
        <v>326</v>
      </c>
      <c r="C13" s="144"/>
      <c r="D13" s="144"/>
      <c r="E13" s="144"/>
      <c r="F13" s="144"/>
      <c r="G13" s="144"/>
      <c r="H13" s="144"/>
      <c r="I13" s="144"/>
      <c r="J13" s="144"/>
      <c r="K13" s="144"/>
      <c r="L13" s="144"/>
    </row>
    <row r="14" spans="1:16">
      <c r="A14" s="144"/>
      <c r="B14" s="144"/>
      <c r="C14" s="144"/>
      <c r="D14" s="144"/>
      <c r="E14" s="144"/>
      <c r="F14" s="144"/>
      <c r="G14" s="144"/>
      <c r="H14" s="144"/>
      <c r="I14" s="144"/>
      <c r="J14" s="144"/>
      <c r="K14" s="144"/>
      <c r="L14" s="144"/>
    </row>
    <row r="16" spans="1:16">
      <c r="B16" s="2" t="s">
        <v>78</v>
      </c>
      <c r="O16" s="1" t="s">
        <v>50</v>
      </c>
    </row>
    <row r="19" spans="2:15" ht="24.75" customHeight="1">
      <c r="B19" s="213" t="s">
        <v>79</v>
      </c>
      <c r="C19" s="214"/>
      <c r="D19" s="214"/>
      <c r="E19" s="214"/>
      <c r="F19" s="215"/>
      <c r="G19" s="216"/>
      <c r="H19" s="217"/>
      <c r="I19" s="217"/>
      <c r="J19" s="217"/>
      <c r="K19" s="217"/>
      <c r="L19" s="218"/>
      <c r="O19" s="14"/>
    </row>
    <row r="20" spans="2:15">
      <c r="O20" s="1"/>
    </row>
    <row r="21" spans="2:15" ht="27.75" customHeight="1">
      <c r="B21" s="213" t="s">
        <v>138</v>
      </c>
      <c r="C21" s="214"/>
      <c r="D21" s="214"/>
      <c r="E21" s="214"/>
      <c r="F21" s="215"/>
      <c r="G21" s="216"/>
      <c r="H21" s="217"/>
      <c r="I21" s="217"/>
      <c r="J21" s="217"/>
      <c r="K21" s="217"/>
      <c r="L21" s="218"/>
      <c r="O21" s="14"/>
    </row>
    <row r="22" spans="2:15">
      <c r="O22" s="1"/>
    </row>
    <row r="23" spans="2:15">
      <c r="B23" s="213" t="s">
        <v>80</v>
      </c>
      <c r="C23" s="214"/>
      <c r="D23" s="214"/>
      <c r="E23" s="214"/>
      <c r="F23" s="215"/>
      <c r="G23" s="216"/>
      <c r="H23" s="217"/>
      <c r="I23" s="217"/>
      <c r="J23" s="217"/>
      <c r="K23" s="217"/>
      <c r="L23" s="218"/>
      <c r="O23" s="14"/>
    </row>
    <row r="24" spans="2:15" ht="15" customHeight="1">
      <c r="O24" s="1"/>
    </row>
    <row r="25" spans="2:15" ht="51" customHeight="1">
      <c r="B25" s="253" t="s">
        <v>325</v>
      </c>
      <c r="C25" s="254"/>
      <c r="D25" s="254"/>
      <c r="E25" s="254"/>
      <c r="F25" s="255"/>
      <c r="G25" s="216"/>
      <c r="H25" s="217"/>
      <c r="I25" s="217"/>
      <c r="J25" s="217"/>
      <c r="K25" s="217"/>
      <c r="L25" s="218"/>
      <c r="O25" s="14"/>
    </row>
    <row r="29" spans="2:15" ht="15" thickBot="1"/>
    <row r="30" spans="2:15" ht="15" thickBot="1">
      <c r="B30" s="256" t="s">
        <v>81</v>
      </c>
      <c r="C30" s="257"/>
      <c r="D30" s="41" t="str">
        <f>+'Información General'!$E$20</f>
        <v>NOMBRE PROYECTO</v>
      </c>
      <c r="E30" s="40"/>
      <c r="L30" s="1"/>
      <c r="M30" s="1"/>
    </row>
    <row r="31" spans="2:15">
      <c r="B31" s="265" t="s">
        <v>82</v>
      </c>
      <c r="C31" s="229"/>
      <c r="D31" s="229"/>
      <c r="E31" s="46"/>
      <c r="F31" s="258" t="s">
        <v>83</v>
      </c>
      <c r="G31" s="259"/>
      <c r="H31" s="260"/>
      <c r="I31" s="229" t="s">
        <v>56</v>
      </c>
      <c r="J31" s="229"/>
      <c r="K31" s="230"/>
      <c r="L31" s="1"/>
      <c r="M31" s="1"/>
      <c r="O31" s="1" t="s">
        <v>50</v>
      </c>
    </row>
    <row r="32" spans="2:15" ht="93" customHeight="1">
      <c r="B32" s="205" t="s">
        <v>59</v>
      </c>
      <c r="C32" s="206"/>
      <c r="D32" s="206"/>
      <c r="E32" s="34"/>
      <c r="F32" s="261" t="s">
        <v>327</v>
      </c>
      <c r="G32" s="262"/>
      <c r="H32" s="263"/>
      <c r="I32" s="261" t="s">
        <v>108</v>
      </c>
      <c r="J32" s="262"/>
      <c r="K32" s="264"/>
      <c r="L32" s="1"/>
      <c r="M32" s="1"/>
    </row>
    <row r="33" spans="2:15">
      <c r="B33" s="248" t="s">
        <v>84</v>
      </c>
      <c r="C33" s="249"/>
      <c r="D33" s="252" t="s">
        <v>85</v>
      </c>
      <c r="E33" s="34"/>
      <c r="F33" s="188" t="str">
        <f>+IF('Información General'!E24="IP"," Área de muro ( pies cuadrados)","Área de muro (metros cuadrados)")</f>
        <v>Área de muro (metros cuadrados)</v>
      </c>
      <c r="G33" s="246" t="s">
        <v>91</v>
      </c>
      <c r="H33" s="246"/>
      <c r="I33" s="188" t="str">
        <f>+IF('Información General'!E24="IP"," Área de muro ( pies cuadrados)","Área de muro (metros cuadrados)")</f>
        <v>Área de muro (metros cuadrados)</v>
      </c>
      <c r="J33" s="246" t="s">
        <v>91</v>
      </c>
      <c r="K33" s="247"/>
      <c r="L33" s="1"/>
      <c r="M33" s="1"/>
    </row>
    <row r="34" spans="2:15" ht="28.2">
      <c r="B34" s="248"/>
      <c r="C34" s="249"/>
      <c r="D34" s="252"/>
      <c r="E34" s="34"/>
      <c r="F34" s="188"/>
      <c r="G34" s="10" t="str">
        <f>+IF('Información General'!$E$24="IP"," pies cuadrados","metros cuadrados")</f>
        <v>metros cuadrados</v>
      </c>
      <c r="H34" s="42" t="s">
        <v>92</v>
      </c>
      <c r="I34" s="188"/>
      <c r="J34" s="10" t="str">
        <f>+IF('Información General'!E24="IP"," pies cuadrados","metros cuadrados")</f>
        <v>metros cuadrados</v>
      </c>
      <c r="K34" s="43" t="s">
        <v>92</v>
      </c>
      <c r="L34" s="1"/>
      <c r="M34" s="1"/>
    </row>
    <row r="35" spans="2:15">
      <c r="B35" s="248"/>
      <c r="C35" s="249"/>
      <c r="D35" s="8" t="s">
        <v>86</v>
      </c>
      <c r="E35" s="34"/>
      <c r="F35" s="44"/>
      <c r="G35" s="44"/>
      <c r="H35" s="131" t="str">
        <f>+IFERROR(G35/F35,"")</f>
        <v/>
      </c>
      <c r="I35" s="44"/>
      <c r="J35" s="44"/>
      <c r="K35" s="131" t="str">
        <f>+IFERROR(J35/I35,"")</f>
        <v/>
      </c>
      <c r="L35" s="1"/>
      <c r="M35" s="1"/>
      <c r="O35" s="14"/>
    </row>
    <row r="36" spans="2:15">
      <c r="B36" s="248"/>
      <c r="C36" s="249"/>
      <c r="D36" s="8" t="s">
        <v>87</v>
      </c>
      <c r="E36" s="34"/>
      <c r="F36" s="44"/>
      <c r="G36" s="44"/>
      <c r="H36" s="131" t="str">
        <f t="shared" ref="H36:H38" si="0">+IFERROR(G36/F36,"")</f>
        <v/>
      </c>
      <c r="I36" s="44"/>
      <c r="J36" s="44"/>
      <c r="K36" s="131" t="str">
        <f t="shared" ref="K36:K38" si="1">+IFERROR(J36/I36,"")</f>
        <v/>
      </c>
      <c r="L36" s="1"/>
      <c r="M36" s="1"/>
      <c r="O36" s="14"/>
    </row>
    <row r="37" spans="2:15">
      <c r="B37" s="248"/>
      <c r="C37" s="249"/>
      <c r="D37" s="8" t="s">
        <v>88</v>
      </c>
      <c r="E37" s="34"/>
      <c r="F37" s="44"/>
      <c r="G37" s="44"/>
      <c r="H37" s="131" t="str">
        <f t="shared" si="0"/>
        <v/>
      </c>
      <c r="I37" s="44"/>
      <c r="J37" s="44"/>
      <c r="K37" s="131" t="str">
        <f t="shared" si="1"/>
        <v/>
      </c>
      <c r="L37" s="1"/>
      <c r="M37" s="1"/>
      <c r="O37" s="14"/>
    </row>
    <row r="38" spans="2:15">
      <c r="B38" s="248"/>
      <c r="C38" s="249"/>
      <c r="D38" s="8" t="s">
        <v>89</v>
      </c>
      <c r="E38" s="34"/>
      <c r="F38" s="44"/>
      <c r="G38" s="44"/>
      <c r="H38" s="131" t="str">
        <f t="shared" si="0"/>
        <v/>
      </c>
      <c r="I38" s="44"/>
      <c r="J38" s="44"/>
      <c r="K38" s="131" t="str">
        <f t="shared" si="1"/>
        <v/>
      </c>
      <c r="L38" s="1"/>
      <c r="M38" s="1"/>
      <c r="O38" s="14"/>
    </row>
    <row r="39" spans="2:15" ht="15" thickBot="1">
      <c r="B39" s="250"/>
      <c r="C39" s="251"/>
      <c r="D39" s="23" t="s">
        <v>90</v>
      </c>
      <c r="E39" s="35"/>
      <c r="F39" s="11">
        <f>+SUM(F35:F38)</f>
        <v>0</v>
      </c>
      <c r="G39" s="11">
        <f>+SUM(G35:G38)</f>
        <v>0</v>
      </c>
      <c r="H39" s="50">
        <f>+IFERROR(G39/F39,0)</f>
        <v>0</v>
      </c>
      <c r="I39" s="11">
        <f>+SUM(I35:I38)</f>
        <v>0</v>
      </c>
      <c r="J39" s="11">
        <f>+SUM(J35:J38)</f>
        <v>0</v>
      </c>
      <c r="K39" s="51">
        <f>+IFERROR(J39/I39,0)</f>
        <v>0</v>
      </c>
      <c r="L39" s="1"/>
      <c r="M39" s="1"/>
    </row>
    <row r="40" spans="2:15" ht="15" customHeight="1">
      <c r="B40" s="231" t="s">
        <v>93</v>
      </c>
      <c r="C40" s="232"/>
      <c r="D40" s="233"/>
      <c r="E40" s="47"/>
      <c r="F40" s="188" t="str">
        <f>+IF('Información General'!E24="IP"," Área de cubierta ( pies cuadrados)","Área de muro (metros cuadrados)")</f>
        <v>Área de muro (metros cuadrados)</v>
      </c>
      <c r="G40" s="246" t="s">
        <v>95</v>
      </c>
      <c r="H40" s="246"/>
      <c r="I40" s="188" t="str">
        <f>+IF('Información General'!H24="IP"," Área de cubierta ( pies cuadrados)","Área de muro (metros cuadrados)")</f>
        <v>Área de muro (metros cuadrados)</v>
      </c>
      <c r="J40" s="246" t="s">
        <v>95</v>
      </c>
      <c r="K40" s="247"/>
    </row>
    <row r="41" spans="2:15" ht="28.2">
      <c r="B41" s="234"/>
      <c r="C41" s="235"/>
      <c r="D41" s="236"/>
      <c r="E41" s="47"/>
      <c r="F41" s="188"/>
      <c r="G41" s="10" t="str">
        <f>+IF('Información General'!$E$24="IP"," pies cuadrados","metros cuadrados")</f>
        <v>metros cuadrados</v>
      </c>
      <c r="H41" s="9" t="s">
        <v>92</v>
      </c>
      <c r="I41" s="188"/>
      <c r="J41" s="10" t="str">
        <f>+IF('Información General'!$E$24="IP"," pies cuadrados","metros cuadrados")</f>
        <v>metros cuadrados</v>
      </c>
      <c r="K41" s="53" t="s">
        <v>92</v>
      </c>
    </row>
    <row r="42" spans="2:15" ht="15" thickBot="1">
      <c r="B42" s="237"/>
      <c r="C42" s="238"/>
      <c r="D42" s="239"/>
      <c r="E42" s="47"/>
      <c r="F42" s="44"/>
      <c r="G42" s="44"/>
      <c r="H42" s="52">
        <f>+IFERROR(G42/F42,0)</f>
        <v>0</v>
      </c>
      <c r="I42" s="44"/>
      <c r="J42" s="44"/>
      <c r="K42" s="54">
        <f>+IFERROR(J42/I42,0)</f>
        <v>0</v>
      </c>
      <c r="O42" s="14"/>
    </row>
    <row r="43" spans="2:15">
      <c r="B43" s="240" t="s">
        <v>94</v>
      </c>
      <c r="C43" s="241"/>
      <c r="D43" s="242"/>
      <c r="E43" s="47"/>
      <c r="F43" s="55" t="s">
        <v>96</v>
      </c>
      <c r="G43" s="55" t="s">
        <v>97</v>
      </c>
      <c r="H43" s="55" t="s">
        <v>67</v>
      </c>
      <c r="I43" s="55" t="s">
        <v>96</v>
      </c>
      <c r="J43" s="55" t="s">
        <v>97</v>
      </c>
      <c r="K43" s="56" t="s">
        <v>67</v>
      </c>
    </row>
    <row r="44" spans="2:15" ht="15" thickBot="1">
      <c r="B44" s="243"/>
      <c r="C44" s="244"/>
      <c r="D44" s="245"/>
      <c r="E44" s="57"/>
      <c r="F44" s="45"/>
      <c r="G44" s="45"/>
      <c r="H44" s="45"/>
      <c r="I44" s="23"/>
      <c r="J44" s="23"/>
      <c r="K44" s="39"/>
      <c r="O44" s="14"/>
    </row>
    <row r="49" spans="2:15">
      <c r="B49" s="2" t="s">
        <v>111</v>
      </c>
      <c r="C49" s="1"/>
      <c r="D49" s="1"/>
      <c r="E49" s="1"/>
      <c r="F49" s="1"/>
      <c r="G49" s="1"/>
      <c r="H49" s="1"/>
      <c r="I49" s="7"/>
      <c r="J49" s="7"/>
      <c r="K49" s="1"/>
      <c r="L49" s="1"/>
    </row>
    <row r="50" spans="2:15" ht="15" thickBot="1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</row>
    <row r="51" spans="2:15">
      <c r="B51" s="203" t="s">
        <v>55</v>
      </c>
      <c r="C51" s="204"/>
      <c r="D51" s="208"/>
      <c r="E51" s="64"/>
      <c r="F51" s="224" t="s">
        <v>130</v>
      </c>
      <c r="G51" s="225"/>
      <c r="H51" s="226"/>
      <c r="I51" s="227" t="s">
        <v>56</v>
      </c>
      <c r="J51" s="225"/>
      <c r="K51" s="225"/>
      <c r="L51" s="228"/>
    </row>
    <row r="52" spans="2:15" ht="65.25" customHeight="1">
      <c r="B52" s="18" t="s">
        <v>60</v>
      </c>
      <c r="C52" s="66" t="s">
        <v>57</v>
      </c>
      <c r="D52" s="67" t="s">
        <v>58</v>
      </c>
      <c r="E52" s="68"/>
      <c r="F52" s="69" t="s">
        <v>323</v>
      </c>
      <c r="G52" s="66" t="s">
        <v>69</v>
      </c>
      <c r="H52" s="70" t="s">
        <v>109</v>
      </c>
      <c r="I52" s="70" t="s">
        <v>323</v>
      </c>
      <c r="J52" s="67" t="s">
        <v>69</v>
      </c>
      <c r="K52" s="71" t="s">
        <v>109</v>
      </c>
      <c r="L52" s="71" t="s">
        <v>110</v>
      </c>
    </row>
    <row r="53" spans="2:15" ht="91.5" customHeight="1">
      <c r="B53" s="205" t="s">
        <v>59</v>
      </c>
      <c r="C53" s="206"/>
      <c r="D53" s="209"/>
      <c r="E53" s="29"/>
      <c r="F53" s="219" t="s">
        <v>117</v>
      </c>
      <c r="G53" s="220"/>
      <c r="H53" s="221"/>
      <c r="I53" s="222" t="s">
        <v>328</v>
      </c>
      <c r="J53" s="220"/>
      <c r="K53" s="220"/>
      <c r="L53" s="223"/>
      <c r="O53" s="17" t="s">
        <v>50</v>
      </c>
    </row>
    <row r="54" spans="2:15" ht="77.25" customHeight="1">
      <c r="B54" s="20" t="str">
        <f>+'Información General'!$E$20</f>
        <v>NOMBRE PROYECTO</v>
      </c>
      <c r="C54" s="15"/>
      <c r="D54" s="19"/>
      <c r="E54" s="29"/>
      <c r="F54" s="26"/>
      <c r="G54" s="15"/>
      <c r="H54" s="15"/>
      <c r="I54" s="132"/>
      <c r="J54" s="133"/>
      <c r="K54" s="133"/>
      <c r="L54" s="133"/>
      <c r="O54" s="14"/>
    </row>
    <row r="55" spans="2:15" ht="31.5" customHeight="1" thickBot="1">
      <c r="B55" s="21" t="str">
        <f>+'Información General'!$E$20</f>
        <v>NOMBRE PROYECTO</v>
      </c>
      <c r="C55" s="22"/>
      <c r="D55" s="24"/>
      <c r="E55" s="65"/>
      <c r="F55" s="26"/>
      <c r="G55" s="22"/>
      <c r="H55" s="22"/>
      <c r="I55" s="24"/>
      <c r="J55" s="133"/>
      <c r="K55" s="133"/>
      <c r="L55" s="133"/>
      <c r="O55" s="14"/>
    </row>
    <row r="59" spans="2:15">
      <c r="B59" s="2" t="s">
        <v>116</v>
      </c>
      <c r="C59" s="1"/>
      <c r="D59" s="1"/>
      <c r="E59" s="1"/>
      <c r="F59" s="1"/>
      <c r="G59" s="1"/>
      <c r="H59" s="1"/>
      <c r="I59" s="7"/>
      <c r="J59" s="7"/>
      <c r="K59" s="1"/>
      <c r="L59" s="1"/>
    </row>
    <row r="60" spans="2:15" ht="15" thickBot="1"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</row>
    <row r="61" spans="2:15">
      <c r="B61" s="203" t="s">
        <v>55</v>
      </c>
      <c r="C61" s="204"/>
      <c r="D61" s="208"/>
      <c r="E61" s="64"/>
      <c r="F61" s="224" t="s">
        <v>130</v>
      </c>
      <c r="G61" s="225"/>
      <c r="H61" s="226"/>
      <c r="I61" s="227" t="s">
        <v>56</v>
      </c>
      <c r="J61" s="225"/>
      <c r="K61" s="225"/>
      <c r="L61" s="228"/>
    </row>
    <row r="62" spans="2:15" ht="41.4">
      <c r="B62" s="18" t="s">
        <v>60</v>
      </c>
      <c r="C62" s="66" t="s">
        <v>57</v>
      </c>
      <c r="D62" s="67" t="s">
        <v>58</v>
      </c>
      <c r="E62" s="68"/>
      <c r="F62" s="69" t="s">
        <v>323</v>
      </c>
      <c r="G62" s="66" t="s">
        <v>69</v>
      </c>
      <c r="H62" s="70" t="s">
        <v>109</v>
      </c>
      <c r="I62" s="69" t="s">
        <v>323</v>
      </c>
      <c r="J62" s="67" t="s">
        <v>69</v>
      </c>
      <c r="K62" s="71" t="s">
        <v>109</v>
      </c>
      <c r="L62" s="71" t="s">
        <v>110</v>
      </c>
    </row>
    <row r="63" spans="2:15" ht="91.5" customHeight="1">
      <c r="B63" s="205" t="s">
        <v>59</v>
      </c>
      <c r="C63" s="206"/>
      <c r="D63" s="209"/>
      <c r="E63" s="29"/>
      <c r="F63" s="219" t="s">
        <v>117</v>
      </c>
      <c r="G63" s="220"/>
      <c r="H63" s="221"/>
      <c r="I63" s="222" t="s">
        <v>118</v>
      </c>
      <c r="J63" s="220"/>
      <c r="K63" s="220"/>
      <c r="L63" s="223"/>
      <c r="O63" s="17" t="s">
        <v>50</v>
      </c>
    </row>
    <row r="64" spans="2:15" ht="55.5" customHeight="1">
      <c r="B64" s="20" t="str">
        <f>+'Información General'!$E$20</f>
        <v>NOMBRE PROYECTO</v>
      </c>
      <c r="C64" s="15"/>
      <c r="D64" s="19"/>
      <c r="E64" s="29"/>
      <c r="F64" s="26"/>
      <c r="G64" s="15"/>
      <c r="H64" s="15"/>
      <c r="I64" s="25"/>
      <c r="J64" s="58"/>
      <c r="K64" s="59"/>
      <c r="L64" s="60"/>
      <c r="O64" s="14"/>
    </row>
    <row r="65" spans="2:15" ht="31.5" customHeight="1" thickBot="1">
      <c r="B65" s="21" t="str">
        <f>+'Información General'!$E$20</f>
        <v>NOMBRE PROYECTO</v>
      </c>
      <c r="C65" s="22"/>
      <c r="D65" s="24"/>
      <c r="E65" s="65"/>
      <c r="F65" s="26"/>
      <c r="G65" s="22"/>
      <c r="H65" s="22"/>
      <c r="I65" s="24"/>
      <c r="J65" s="61"/>
      <c r="K65" s="62"/>
      <c r="L65" s="63"/>
      <c r="O65" s="14"/>
    </row>
    <row r="69" spans="2:15">
      <c r="B69" s="17" t="s">
        <v>50</v>
      </c>
    </row>
    <row r="70" spans="2:15">
      <c r="B70" s="202"/>
      <c r="C70" s="202"/>
      <c r="D70" s="202"/>
      <c r="E70" s="202"/>
      <c r="F70" s="202"/>
      <c r="G70" s="202"/>
      <c r="H70" s="202"/>
      <c r="I70" s="202"/>
    </row>
  </sheetData>
  <mergeCells count="41">
    <mergeCell ref="H7:P8"/>
    <mergeCell ref="B33:C39"/>
    <mergeCell ref="D33:D34"/>
    <mergeCell ref="B25:F25"/>
    <mergeCell ref="G25:L25"/>
    <mergeCell ref="B19:F19"/>
    <mergeCell ref="G19:L19"/>
    <mergeCell ref="B21:F21"/>
    <mergeCell ref="G21:L21"/>
    <mergeCell ref="B23:F23"/>
    <mergeCell ref="G23:L23"/>
    <mergeCell ref="B30:C30"/>
    <mergeCell ref="F31:H31"/>
    <mergeCell ref="F32:H32"/>
    <mergeCell ref="I32:K32"/>
    <mergeCell ref="B31:D31"/>
    <mergeCell ref="I31:K31"/>
    <mergeCell ref="B51:D51"/>
    <mergeCell ref="B53:D53"/>
    <mergeCell ref="F51:H51"/>
    <mergeCell ref="I51:L51"/>
    <mergeCell ref="B40:D42"/>
    <mergeCell ref="B43:D44"/>
    <mergeCell ref="F40:F41"/>
    <mergeCell ref="G40:H40"/>
    <mergeCell ref="I40:I41"/>
    <mergeCell ref="J40:K40"/>
    <mergeCell ref="B32:D32"/>
    <mergeCell ref="F33:F34"/>
    <mergeCell ref="G33:H33"/>
    <mergeCell ref="I33:I34"/>
    <mergeCell ref="J33:K33"/>
    <mergeCell ref="B70:I70"/>
    <mergeCell ref="F53:H53"/>
    <mergeCell ref="I53:L53"/>
    <mergeCell ref="B61:D61"/>
    <mergeCell ref="F61:H61"/>
    <mergeCell ref="I61:L61"/>
    <mergeCell ref="B63:D63"/>
    <mergeCell ref="F63:H63"/>
    <mergeCell ref="I63:L63"/>
  </mergeCells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7">
        <x14:dataValidation type="list" allowBlank="1" showInputMessage="1" showErrorMessage="1" xr:uid="{3AA92C32-E849-479B-846A-17308579192D}">
          <x14:formula1>
            <xm:f>LISTAS!$C$2:$C$4</xm:f>
          </x14:formula1>
          <xm:sqref>G19:L19 G23:L23 G21:L21 G25:L25</xm:sqref>
        </x14:dataValidation>
        <x14:dataValidation type="list" allowBlank="1" showInputMessage="1" showErrorMessage="1" xr:uid="{BDFDFA26-4412-4F98-B86A-3157928C8FC3}">
          <x14:formula1>
            <xm:f>LISTAS!$L$2:$L$8</xm:f>
          </x14:formula1>
          <xm:sqref>F44:H44</xm:sqref>
        </x14:dataValidation>
        <x14:dataValidation type="list" allowBlank="1" showInputMessage="1" showErrorMessage="1" xr:uid="{8A79925B-2976-43C0-AD52-3358D84F1436}">
          <x14:formula1>
            <xm:f>LISTAS!$M$2:$M$9</xm:f>
          </x14:formula1>
          <xm:sqref>I44:K44</xm:sqref>
        </x14:dataValidation>
        <x14:dataValidation type="list" allowBlank="1" showInputMessage="1" showErrorMessage="1" xr:uid="{A983A4EA-4135-463D-8B5B-459EF199C820}">
          <x14:formula1>
            <xm:f>LISTAS!$K$2:$K$3</xm:f>
          </x14:formula1>
          <xm:sqref>K64:L65</xm:sqref>
        </x14:dataValidation>
        <x14:dataValidation type="list" allowBlank="1" showInputMessage="1" showErrorMessage="1" xr:uid="{1711C3F5-2FC7-477D-85D2-5658B1C1F940}">
          <x14:formula1>
            <xm:f>LISTAS!$J$2:$J$5</xm:f>
          </x14:formula1>
          <xm:sqref>D54:D55 D64:D65</xm:sqref>
        </x14:dataValidation>
        <x14:dataValidation type="list" allowBlank="1" showInputMessage="1" showErrorMessage="1" xr:uid="{64F5531A-5A72-4E17-974B-EDE70E1508DB}">
          <x14:formula1>
            <xm:f>LISTAS!$I$2:$I$3</xm:f>
          </x14:formula1>
          <xm:sqref>C54:C55 C64:C65</xm:sqref>
        </x14:dataValidation>
        <x14:dataValidation type="list" allowBlank="1" showInputMessage="1" showErrorMessage="1" xr:uid="{BEBEFF70-DF1D-429D-B4A4-23F74DD540CD}">
          <x14:formula1>
            <xm:f>LISTAS!$N$2:$N$5</xm:f>
          </x14:formula1>
          <xm:sqref>F54:F55 F64:F65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5F7062-80CA-4B60-9CAD-D4D1594D48E7}">
  <sheetPr codeName="Hoja6"/>
  <dimension ref="A1:T77"/>
  <sheetViews>
    <sheetView showGridLines="0" workbookViewId="0">
      <selection activeCell="D4" sqref="D4:P9"/>
    </sheetView>
  </sheetViews>
  <sheetFormatPr baseColWidth="10" defaultColWidth="11.44140625" defaultRowHeight="14.4"/>
  <cols>
    <col min="1" max="1" width="1.109375" customWidth="1"/>
    <col min="2" max="2" width="20.44140625" customWidth="1"/>
    <col min="3" max="3" width="16.5546875" customWidth="1"/>
    <col min="4" max="4" width="15" customWidth="1"/>
    <col min="5" max="5" width="1.109375" customWidth="1"/>
    <col min="6" max="6" width="26" customWidth="1"/>
    <col min="7" max="7" width="13.88671875" customWidth="1"/>
    <col min="8" max="8" width="16.5546875" customWidth="1"/>
    <col min="9" max="9" width="10.44140625" customWidth="1"/>
    <col min="10" max="10" width="20.6640625" customWidth="1"/>
    <col min="13" max="17" width="5.6640625" customWidth="1"/>
    <col min="20" max="20" width="45.6640625" customWidth="1"/>
  </cols>
  <sheetData>
    <row r="1" spans="1:18" s="135" customFormat="1" ht="15.6"/>
    <row r="2" spans="1:18" s="135" customFormat="1" ht="15.6"/>
    <row r="3" spans="1:18" s="136" customFormat="1" ht="15.6"/>
    <row r="4" spans="1:18" s="136" customFormat="1" ht="15.6">
      <c r="D4" s="137" t="s">
        <v>304</v>
      </c>
    </row>
    <row r="5" spans="1:18" s="136" customFormat="1" ht="21">
      <c r="D5" s="137" t="s">
        <v>369</v>
      </c>
      <c r="H5" s="138" t="s">
        <v>357</v>
      </c>
      <c r="I5" s="139"/>
      <c r="J5" s="139"/>
      <c r="K5" s="139"/>
    </row>
    <row r="6" spans="1:18" s="136" customFormat="1" ht="15.6">
      <c r="D6" s="140" t="s">
        <v>301</v>
      </c>
      <c r="I6" s="139"/>
      <c r="J6" s="139"/>
      <c r="K6" s="139"/>
    </row>
    <row r="7" spans="1:18" s="136" customFormat="1" ht="15.6" customHeight="1">
      <c r="D7" s="140" t="s">
        <v>302</v>
      </c>
      <c r="H7" s="371" t="s">
        <v>389</v>
      </c>
      <c r="I7" s="371"/>
      <c r="J7" s="371"/>
      <c r="K7" s="371"/>
      <c r="L7" s="371"/>
      <c r="M7" s="371"/>
      <c r="N7" s="371"/>
      <c r="O7" s="371"/>
      <c r="P7" s="371"/>
      <c r="Q7" s="139"/>
      <c r="R7" s="139"/>
    </row>
    <row r="8" spans="1:18" s="136" customFormat="1" ht="15.6">
      <c r="D8" s="140" t="s">
        <v>368</v>
      </c>
      <c r="H8" s="371"/>
      <c r="I8" s="371"/>
      <c r="J8" s="371"/>
      <c r="K8" s="371"/>
      <c r="L8" s="371"/>
      <c r="M8" s="371"/>
      <c r="N8" s="371"/>
      <c r="O8" s="371"/>
      <c r="P8" s="371"/>
      <c r="Q8" s="139"/>
      <c r="R8" s="139"/>
    </row>
    <row r="9" spans="1:18" s="136" customFormat="1" ht="15.6">
      <c r="H9" s="141"/>
      <c r="I9" s="139"/>
      <c r="J9" s="139"/>
      <c r="K9" s="139"/>
      <c r="Q9" s="139"/>
      <c r="R9" s="139"/>
    </row>
    <row r="10" spans="1:18" s="135" customFormat="1" ht="15.6">
      <c r="H10" s="142"/>
      <c r="I10" s="143"/>
      <c r="J10" s="143"/>
      <c r="K10" s="143"/>
    </row>
    <row r="12" spans="1:18">
      <c r="A12" s="144"/>
      <c r="B12" s="144"/>
      <c r="C12" s="144"/>
      <c r="D12" s="144"/>
      <c r="E12" s="144"/>
      <c r="F12" s="144"/>
      <c r="G12" s="144"/>
      <c r="H12" s="144"/>
      <c r="I12" s="144"/>
      <c r="J12" s="144"/>
      <c r="K12" s="144"/>
      <c r="L12" s="144"/>
      <c r="M12" s="144"/>
      <c r="N12" s="144"/>
      <c r="O12" s="144"/>
      <c r="P12" s="144"/>
    </row>
    <row r="13" spans="1:18" ht="17.399999999999999">
      <c r="A13" s="144"/>
      <c r="B13" s="147" t="s">
        <v>119</v>
      </c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44"/>
      <c r="P13" s="144"/>
    </row>
    <row r="14" spans="1:18">
      <c r="A14" s="144"/>
      <c r="B14" s="144"/>
      <c r="C14" s="144"/>
      <c r="D14" s="144"/>
      <c r="E14" s="144"/>
      <c r="F14" s="144"/>
      <c r="G14" s="144"/>
      <c r="H14" s="144"/>
      <c r="I14" s="144"/>
      <c r="J14" s="144"/>
      <c r="K14" s="144"/>
      <c r="L14" s="144"/>
      <c r="M14" s="144"/>
      <c r="N14" s="144"/>
      <c r="O14" s="144"/>
      <c r="P14" s="144"/>
    </row>
    <row r="16" spans="1:18">
      <c r="B16" s="2" t="s">
        <v>120</v>
      </c>
    </row>
    <row r="18" spans="2:20">
      <c r="B18" s="1" t="s">
        <v>121</v>
      </c>
      <c r="C18" s="1"/>
      <c r="D18" s="1"/>
      <c r="E18" s="1"/>
      <c r="F18" s="1"/>
      <c r="G18" s="1"/>
      <c r="H18" s="1"/>
      <c r="I18" s="1"/>
      <c r="J18" s="1"/>
      <c r="K18" s="1"/>
      <c r="L18" s="1"/>
      <c r="T18" s="1" t="s">
        <v>50</v>
      </c>
    </row>
    <row r="19" spans="2:20"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2:20" ht="15" customHeight="1">
      <c r="B20" s="268" t="s">
        <v>329</v>
      </c>
      <c r="C20" s="269"/>
      <c r="D20" s="269"/>
      <c r="E20" s="269"/>
      <c r="F20" s="269"/>
      <c r="G20" s="269"/>
      <c r="H20" s="269"/>
      <c r="I20" s="269"/>
      <c r="J20" s="269"/>
      <c r="K20" s="269"/>
      <c r="L20" s="269"/>
      <c r="M20" s="269"/>
      <c r="N20" s="269"/>
      <c r="O20" s="270"/>
      <c r="P20" s="271"/>
      <c r="Q20" s="271"/>
      <c r="T20" s="14"/>
    </row>
    <row r="21" spans="2:20">
      <c r="B21" s="72"/>
      <c r="C21" s="72"/>
      <c r="D21" s="72"/>
      <c r="E21" s="72"/>
      <c r="F21" s="72"/>
      <c r="G21" s="72"/>
      <c r="H21" s="72"/>
      <c r="I21" s="72"/>
      <c r="J21" s="72"/>
      <c r="K21" s="72"/>
      <c r="L21" s="72"/>
      <c r="M21" s="36"/>
      <c r="N21" s="36"/>
      <c r="O21" s="36"/>
      <c r="T21" s="1"/>
    </row>
    <row r="22" spans="2:20">
      <c r="B22" s="268" t="s">
        <v>122</v>
      </c>
      <c r="C22" s="269"/>
      <c r="D22" s="269"/>
      <c r="E22" s="269"/>
      <c r="F22" s="269"/>
      <c r="G22" s="269"/>
      <c r="H22" s="269"/>
      <c r="I22" s="269"/>
      <c r="J22" s="269"/>
      <c r="K22" s="269"/>
      <c r="L22" s="269"/>
      <c r="M22" s="269"/>
      <c r="N22" s="269"/>
      <c r="O22" s="270"/>
      <c r="P22" s="271"/>
      <c r="Q22" s="271"/>
      <c r="T22" s="14"/>
    </row>
    <row r="23" spans="2:20">
      <c r="B23" s="72"/>
      <c r="C23" s="72"/>
      <c r="D23" s="72"/>
      <c r="E23" s="72"/>
      <c r="F23" s="72"/>
      <c r="G23" s="72"/>
      <c r="H23" s="72"/>
      <c r="I23" s="72"/>
      <c r="J23" s="72"/>
      <c r="K23" s="72"/>
      <c r="L23" s="72"/>
      <c r="M23" s="36"/>
      <c r="N23" s="36"/>
      <c r="O23" s="36"/>
      <c r="T23" s="1"/>
    </row>
    <row r="24" spans="2:20">
      <c r="B24" s="268" t="s">
        <v>123</v>
      </c>
      <c r="C24" s="269"/>
      <c r="D24" s="269"/>
      <c r="E24" s="269"/>
      <c r="F24" s="269"/>
      <c r="G24" s="269"/>
      <c r="H24" s="269"/>
      <c r="I24" s="269"/>
      <c r="J24" s="269"/>
      <c r="K24" s="269"/>
      <c r="L24" s="269"/>
      <c r="M24" s="269"/>
      <c r="N24" s="269"/>
      <c r="O24" s="270"/>
      <c r="P24" s="271"/>
      <c r="Q24" s="271"/>
      <c r="T24" s="14"/>
    </row>
    <row r="25" spans="2:20"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T25" s="1"/>
    </row>
    <row r="26" spans="2:20">
      <c r="B26" s="268" t="s">
        <v>124</v>
      </c>
      <c r="C26" s="269"/>
      <c r="D26" s="269"/>
      <c r="E26" s="269"/>
      <c r="F26" s="269"/>
      <c r="G26" s="269"/>
      <c r="H26" s="269"/>
      <c r="I26" s="269"/>
      <c r="J26" s="269"/>
      <c r="K26" s="269"/>
      <c r="L26" s="269"/>
      <c r="M26" s="269"/>
      <c r="N26" s="269"/>
      <c r="O26" s="270"/>
      <c r="P26" s="271"/>
      <c r="Q26" s="271"/>
      <c r="T26" s="14"/>
    </row>
    <row r="27" spans="2:20"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2:20"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2:20">
      <c r="B29" s="2" t="s">
        <v>125</v>
      </c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2:20"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2:20" ht="41.25" customHeight="1">
      <c r="B31" s="268" t="s">
        <v>126</v>
      </c>
      <c r="C31" s="269"/>
      <c r="D31" s="269"/>
      <c r="E31" s="269"/>
      <c r="F31" s="269"/>
      <c r="G31" s="269"/>
      <c r="H31" s="269"/>
      <c r="I31" s="269"/>
      <c r="J31" s="269"/>
      <c r="K31" s="269"/>
      <c r="L31" s="269"/>
      <c r="M31" s="269"/>
      <c r="N31" s="269"/>
      <c r="O31" s="270"/>
      <c r="P31" s="271"/>
      <c r="Q31" s="271"/>
    </row>
    <row r="32" spans="2:20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</row>
    <row r="33" spans="2:16"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</row>
    <row r="34" spans="2:16" ht="15" thickBot="1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</row>
    <row r="35" spans="2:16">
      <c r="B35" s="282" t="s">
        <v>55</v>
      </c>
      <c r="C35" s="272"/>
      <c r="D35" s="272"/>
      <c r="E35" s="46"/>
      <c r="F35" s="272" t="s">
        <v>130</v>
      </c>
      <c r="G35" s="272"/>
      <c r="H35" s="272" t="s">
        <v>56</v>
      </c>
      <c r="I35" s="272"/>
      <c r="J35" s="273"/>
      <c r="K35" s="1"/>
      <c r="L35" s="1"/>
      <c r="M35" s="1"/>
      <c r="N35" s="1"/>
      <c r="O35" s="1"/>
      <c r="P35" s="1"/>
    </row>
    <row r="36" spans="2:16" ht="42.75" customHeight="1">
      <c r="B36" s="75" t="s">
        <v>81</v>
      </c>
      <c r="C36" s="73" t="s">
        <v>129</v>
      </c>
      <c r="D36" s="74" t="str">
        <f>+IF('Información General'!E24="IP"," Área total ( pies cuadrados)","Área de total (metros cuadrados)")</f>
        <v>Área de total (metros cuadrados)</v>
      </c>
      <c r="E36" s="34"/>
      <c r="F36" s="278" t="str">
        <f>+IF('Información General'!E24="IP"," LPDs Modeladas ( W/ pies cuadrados)","LPDs Modeladas ( W/ metros cuadrados)")</f>
        <v>LPDs Modeladas ( W/ metros cuadrados)</v>
      </c>
      <c r="G36" s="278"/>
      <c r="H36" s="278" t="str">
        <f>+IF('Información General'!E24="IP"," LPDs Modeladas ( W/ pies cuadrados)","LPDs Modeladas ( W/ metros cuadrados)")</f>
        <v>LPDs Modeladas ( W/ metros cuadrados)</v>
      </c>
      <c r="I36" s="278"/>
      <c r="J36" s="76" t="s">
        <v>133</v>
      </c>
      <c r="K36" s="1"/>
      <c r="L36" s="1"/>
      <c r="M36" s="1"/>
      <c r="N36" s="1"/>
      <c r="O36" s="1"/>
      <c r="P36" s="1"/>
    </row>
    <row r="37" spans="2:16" ht="85.5" customHeight="1">
      <c r="B37" s="20" t="s">
        <v>160</v>
      </c>
      <c r="C37" s="8"/>
      <c r="D37" s="8"/>
      <c r="E37" s="34"/>
      <c r="F37" s="285" t="s">
        <v>131</v>
      </c>
      <c r="G37" s="285"/>
      <c r="H37" s="285" t="s">
        <v>132</v>
      </c>
      <c r="I37" s="285"/>
      <c r="J37" s="77" t="s">
        <v>134</v>
      </c>
      <c r="K37" s="1"/>
      <c r="L37" s="1"/>
      <c r="M37" s="1"/>
      <c r="N37" s="1"/>
      <c r="O37" s="1"/>
      <c r="P37" s="1"/>
    </row>
    <row r="38" spans="2:16">
      <c r="B38" s="78" t="str">
        <f>+'Información General'!$E$20</f>
        <v>NOMBRE PROYECTO</v>
      </c>
      <c r="C38" s="44" t="s">
        <v>330</v>
      </c>
      <c r="D38" s="44"/>
      <c r="E38" s="34"/>
      <c r="F38" s="279"/>
      <c r="G38" s="279"/>
      <c r="H38" s="286"/>
      <c r="I38" s="286"/>
      <c r="J38" s="38"/>
      <c r="K38" s="1"/>
      <c r="L38" s="1"/>
      <c r="M38" s="1"/>
      <c r="N38" s="1"/>
      <c r="O38" s="1"/>
      <c r="P38" s="1"/>
    </row>
    <row r="39" spans="2:16">
      <c r="B39" s="78" t="str">
        <f>+'Información General'!$E$20</f>
        <v>NOMBRE PROYECTO</v>
      </c>
      <c r="C39" s="44" t="s">
        <v>331</v>
      </c>
      <c r="D39" s="44"/>
      <c r="E39" s="34"/>
      <c r="F39" s="279"/>
      <c r="G39" s="279"/>
      <c r="H39" s="286"/>
      <c r="I39" s="286"/>
      <c r="J39" s="38"/>
      <c r="K39" s="1"/>
      <c r="L39" s="1"/>
      <c r="M39" s="1"/>
      <c r="N39" s="1"/>
      <c r="O39" s="1"/>
      <c r="P39" s="1"/>
    </row>
    <row r="40" spans="2:16">
      <c r="B40" s="78" t="str">
        <f>+'Información General'!$E$20</f>
        <v>NOMBRE PROYECTO</v>
      </c>
      <c r="C40" s="44" t="s">
        <v>332</v>
      </c>
      <c r="D40" s="44"/>
      <c r="E40" s="34"/>
      <c r="F40" s="279"/>
      <c r="G40" s="279"/>
      <c r="H40" s="286"/>
      <c r="I40" s="286"/>
      <c r="J40" s="38"/>
      <c r="K40" s="1"/>
      <c r="L40" s="1"/>
      <c r="M40" s="1"/>
      <c r="N40" s="1"/>
      <c r="O40" s="1"/>
      <c r="P40" s="1"/>
    </row>
    <row r="41" spans="2:16">
      <c r="B41" s="78" t="str">
        <f>+'Información General'!$E$20</f>
        <v>NOMBRE PROYECTO</v>
      </c>
      <c r="C41" s="44" t="s">
        <v>333</v>
      </c>
      <c r="D41" s="44"/>
      <c r="E41" s="34"/>
      <c r="F41" s="279"/>
      <c r="G41" s="279"/>
      <c r="H41" s="286"/>
      <c r="I41" s="286"/>
      <c r="J41" s="38"/>
      <c r="K41" s="1"/>
      <c r="L41" s="1"/>
      <c r="M41" s="1"/>
      <c r="N41" s="1"/>
      <c r="O41" s="1"/>
      <c r="P41" s="1"/>
    </row>
    <row r="42" spans="2:16" ht="15" thickBot="1">
      <c r="B42" s="79" t="str">
        <f>+'Información General'!$E$20</f>
        <v>NOMBRE PROYECTO</v>
      </c>
      <c r="C42" s="45"/>
      <c r="D42" s="45"/>
      <c r="E42" s="35"/>
      <c r="F42" s="280"/>
      <c r="G42" s="280"/>
      <c r="H42" s="287"/>
      <c r="I42" s="287"/>
      <c r="J42" s="39"/>
      <c r="K42" s="1"/>
      <c r="L42" s="1"/>
      <c r="M42" s="1"/>
      <c r="N42" s="1"/>
      <c r="O42" s="1"/>
      <c r="P42" s="1"/>
    </row>
    <row r="43" spans="2:16" ht="15" thickBot="1">
      <c r="B43" s="283" t="s">
        <v>90</v>
      </c>
      <c r="C43" s="284"/>
      <c r="D43" s="80">
        <f>+SUM(D37:D42)</f>
        <v>0</v>
      </c>
      <c r="E43" s="81"/>
      <c r="F43" s="281">
        <f>+IFERROR(D38*F38+D39*F39+D40*F40+D41*F41+D42*F42/(SUM(D38:D42)),0)</f>
        <v>0</v>
      </c>
      <c r="G43" s="281"/>
      <c r="H43" s="276"/>
      <c r="I43" s="277"/>
      <c r="J43" s="1"/>
      <c r="K43" s="1"/>
      <c r="L43" s="1"/>
      <c r="M43" s="1"/>
      <c r="N43" s="1"/>
      <c r="O43" s="1"/>
      <c r="P43" s="1"/>
    </row>
    <row r="44" spans="2:16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</row>
    <row r="45" spans="2:16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</row>
    <row r="46" spans="2:16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</row>
    <row r="47" spans="2:16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</row>
    <row r="48" spans="2:16">
      <c r="B48" s="17" t="s">
        <v>50</v>
      </c>
    </row>
    <row r="49" spans="2:17">
      <c r="B49" s="202"/>
      <c r="C49" s="202"/>
      <c r="D49" s="202"/>
      <c r="E49" s="202"/>
      <c r="F49" s="202"/>
      <c r="G49" s="202"/>
      <c r="H49" s="202"/>
      <c r="I49" s="202"/>
    </row>
    <row r="53" spans="2:17">
      <c r="B53" s="2" t="s">
        <v>137</v>
      </c>
    </row>
    <row r="54" spans="2:17" ht="15" thickBot="1"/>
    <row r="55" spans="2:17">
      <c r="B55" s="82" t="s">
        <v>139</v>
      </c>
      <c r="C55" s="274" t="s">
        <v>140</v>
      </c>
      <c r="D55" s="274"/>
      <c r="E55" s="274"/>
      <c r="F55" s="274"/>
      <c r="G55" s="274"/>
      <c r="H55" s="274"/>
      <c r="I55" s="274"/>
      <c r="J55" s="274"/>
      <c r="K55" s="274"/>
      <c r="L55" s="274"/>
      <c r="M55" s="274" t="s">
        <v>154</v>
      </c>
      <c r="N55" s="274"/>
      <c r="O55" s="274"/>
      <c r="P55" s="274"/>
      <c r="Q55" s="275"/>
    </row>
    <row r="56" spans="2:17" ht="15" thickBot="1">
      <c r="B56" s="83" t="s">
        <v>146</v>
      </c>
      <c r="C56" s="266" t="str">
        <f>+VLOOKUP(B56,LISTAS!P2:R6,2,TRUE)</f>
        <v>Áreas con alta actividad comerciales, áreas metropolitanas designadas por la jurisdicción local</v>
      </c>
      <c r="D56" s="266"/>
      <c r="E56" s="266"/>
      <c r="F56" s="266"/>
      <c r="G56" s="266"/>
      <c r="H56" s="266"/>
      <c r="I56" s="266"/>
      <c r="J56" s="266"/>
      <c r="K56" s="266"/>
      <c r="L56" s="266"/>
      <c r="M56" s="266">
        <f>+VLOOKUP(B56,LISTAS!P2:R6,3,TRUE)</f>
        <v>1300</v>
      </c>
      <c r="N56" s="266"/>
      <c r="O56" s="266"/>
      <c r="P56" s="266"/>
      <c r="Q56" s="267"/>
    </row>
    <row r="59" spans="2:17" ht="15" thickBot="1"/>
    <row r="60" spans="2:17">
      <c r="B60" s="288" t="s">
        <v>55</v>
      </c>
      <c r="C60" s="289"/>
      <c r="D60" s="289"/>
      <c r="E60" s="289"/>
      <c r="F60" s="289"/>
      <c r="G60" s="289"/>
      <c r="H60" s="289"/>
      <c r="I60" s="272" t="s">
        <v>83</v>
      </c>
      <c r="J60" s="272"/>
      <c r="K60" s="272"/>
      <c r="L60" s="272"/>
      <c r="M60" s="272" t="s">
        <v>56</v>
      </c>
      <c r="N60" s="272"/>
      <c r="O60" s="272"/>
      <c r="P60" s="272"/>
      <c r="Q60" s="273"/>
    </row>
    <row r="61" spans="2:17" ht="60" customHeight="1">
      <c r="B61" s="290" t="s">
        <v>155</v>
      </c>
      <c r="C61" s="291"/>
      <c r="D61" s="291"/>
      <c r="E61" s="291"/>
      <c r="F61" s="291" t="s">
        <v>156</v>
      </c>
      <c r="G61" s="291"/>
      <c r="H61" s="73" t="s">
        <v>163</v>
      </c>
      <c r="I61" s="74" t="s">
        <v>157</v>
      </c>
      <c r="J61" s="278" t="s">
        <v>158</v>
      </c>
      <c r="K61" s="278"/>
      <c r="L61" s="292" t="s">
        <v>159</v>
      </c>
      <c r="M61" s="292"/>
      <c r="N61" s="292"/>
      <c r="O61" s="292"/>
      <c r="P61" s="292"/>
      <c r="Q61" s="293"/>
    </row>
    <row r="62" spans="2:17">
      <c r="B62" s="305" t="s">
        <v>160</v>
      </c>
      <c r="C62" s="299" t="s">
        <v>178</v>
      </c>
      <c r="D62" s="307"/>
      <c r="E62" s="34"/>
      <c r="F62" s="309"/>
      <c r="G62" s="310"/>
      <c r="H62" s="311"/>
      <c r="I62" s="309"/>
      <c r="J62" s="310"/>
      <c r="K62" s="311"/>
      <c r="L62" s="299" t="s">
        <v>179</v>
      </c>
      <c r="M62" s="300"/>
      <c r="N62" s="300"/>
      <c r="O62" s="300"/>
      <c r="P62" s="300"/>
      <c r="Q62" s="301"/>
    </row>
    <row r="63" spans="2:17">
      <c r="B63" s="306"/>
      <c r="C63" s="302"/>
      <c r="D63" s="308"/>
      <c r="E63" s="34"/>
      <c r="F63" s="312"/>
      <c r="G63" s="313"/>
      <c r="H63" s="314"/>
      <c r="I63" s="312"/>
      <c r="J63" s="313"/>
      <c r="K63" s="314"/>
      <c r="L63" s="302"/>
      <c r="M63" s="303"/>
      <c r="N63" s="303"/>
      <c r="O63" s="303"/>
      <c r="P63" s="303"/>
      <c r="Q63" s="304"/>
    </row>
    <row r="64" spans="2:17">
      <c r="B64" s="297" t="s">
        <v>161</v>
      </c>
      <c r="C64" s="279"/>
      <c r="D64" s="279"/>
      <c r="E64" s="34"/>
      <c r="F64" s="246" t="s">
        <v>162</v>
      </c>
      <c r="G64" s="246"/>
      <c r="H64" s="15"/>
      <c r="I64" s="90">
        <f>+VLOOKUP(B56,LISTAS!P2:S6,4,TRUE)</f>
        <v>2.1520000000000001</v>
      </c>
      <c r="J64" s="296">
        <f t="shared" ref="J64:J72" si="0">+IFERROR(I64*H64,0)</f>
        <v>0</v>
      </c>
      <c r="K64" s="296"/>
      <c r="L64" s="294">
        <f>+J64*0.65</f>
        <v>0</v>
      </c>
      <c r="M64" s="294"/>
      <c r="N64" s="294"/>
      <c r="O64" s="294"/>
      <c r="P64" s="294"/>
      <c r="Q64" s="295"/>
    </row>
    <row r="65" spans="2:17">
      <c r="B65" s="297" t="s">
        <v>164</v>
      </c>
      <c r="C65" s="279"/>
      <c r="D65" s="279"/>
      <c r="E65" s="34"/>
      <c r="F65" s="279" t="s">
        <v>162</v>
      </c>
      <c r="G65" s="279"/>
      <c r="H65" s="15"/>
      <c r="I65" s="90">
        <f>+VLOOKUP(B56,LISTAS!P2:T6,5,TRUE)</f>
        <v>1.3988</v>
      </c>
      <c r="J65" s="296">
        <f t="shared" si="0"/>
        <v>0</v>
      </c>
      <c r="K65" s="296"/>
      <c r="L65" s="294">
        <f t="shared" ref="L65:L72" si="1">+J65*0.65</f>
        <v>0</v>
      </c>
      <c r="M65" s="294"/>
      <c r="N65" s="294"/>
      <c r="O65" s="294"/>
      <c r="P65" s="294"/>
      <c r="Q65" s="295"/>
    </row>
    <row r="66" spans="2:17">
      <c r="B66" s="297" t="s">
        <v>166</v>
      </c>
      <c r="C66" s="279"/>
      <c r="D66" s="279"/>
      <c r="E66" s="34"/>
      <c r="F66" s="279" t="s">
        <v>167</v>
      </c>
      <c r="G66" s="279"/>
      <c r="H66" s="15"/>
      <c r="I66" s="90">
        <f>+VLOOKUP(B56,LISTAS!P2:U6,6,TRUE)</f>
        <v>3.280839895013123</v>
      </c>
      <c r="J66" s="296">
        <f t="shared" si="0"/>
        <v>0</v>
      </c>
      <c r="K66" s="296"/>
      <c r="L66" s="294">
        <f t="shared" si="1"/>
        <v>0</v>
      </c>
      <c r="M66" s="294"/>
      <c r="N66" s="294"/>
      <c r="O66" s="294"/>
      <c r="P66" s="294"/>
      <c r="Q66" s="295"/>
    </row>
    <row r="67" spans="2:17">
      <c r="B67" s="297" t="s">
        <v>170</v>
      </c>
      <c r="C67" s="279"/>
      <c r="D67" s="279"/>
      <c r="E67" s="34"/>
      <c r="F67" s="279" t="s">
        <v>162</v>
      </c>
      <c r="G67" s="279"/>
      <c r="H67" s="15"/>
      <c r="I67" s="90">
        <f>+VLOOKUP(B56,LISTAS!P2:V6,7,TRUE)</f>
        <v>2.1520000000000001</v>
      </c>
      <c r="J67" s="296">
        <f t="shared" si="0"/>
        <v>0</v>
      </c>
      <c r="K67" s="296"/>
      <c r="L67" s="294">
        <f t="shared" si="1"/>
        <v>0</v>
      </c>
      <c r="M67" s="294"/>
      <c r="N67" s="294"/>
      <c r="O67" s="294"/>
      <c r="P67" s="294"/>
      <c r="Q67" s="295"/>
    </row>
    <row r="68" spans="2:17">
      <c r="B68" s="297" t="s">
        <v>172</v>
      </c>
      <c r="C68" s="279"/>
      <c r="D68" s="279"/>
      <c r="E68" s="34"/>
      <c r="F68" s="279" t="s">
        <v>162</v>
      </c>
      <c r="G68" s="279"/>
      <c r="H68" s="15"/>
      <c r="I68" s="90">
        <f>+VLOOKUP(B56,LISTAS!P1:W6,8,TRUE)</f>
        <v>10.76</v>
      </c>
      <c r="J68" s="296">
        <f t="shared" si="0"/>
        <v>0</v>
      </c>
      <c r="K68" s="296"/>
      <c r="L68" s="294">
        <f t="shared" si="1"/>
        <v>0</v>
      </c>
      <c r="M68" s="294"/>
      <c r="N68" s="294"/>
      <c r="O68" s="294"/>
      <c r="P68" s="294"/>
      <c r="Q68" s="295"/>
    </row>
    <row r="69" spans="2:17">
      <c r="B69" s="297" t="s">
        <v>173</v>
      </c>
      <c r="C69" s="279"/>
      <c r="D69" s="279"/>
      <c r="E69" s="34"/>
      <c r="F69" s="279" t="s">
        <v>162</v>
      </c>
      <c r="G69" s="279"/>
      <c r="H69" s="15"/>
      <c r="I69" s="90">
        <f>+VLOOKUP(B56,LISTAS!P1:X6,9,TRUE)</f>
        <v>0.53800000000000003</v>
      </c>
      <c r="J69" s="296">
        <f t="shared" si="0"/>
        <v>0</v>
      </c>
      <c r="K69" s="296"/>
      <c r="L69" s="294">
        <f t="shared" si="1"/>
        <v>0</v>
      </c>
      <c r="M69" s="294"/>
      <c r="N69" s="294"/>
      <c r="O69" s="294"/>
      <c r="P69" s="294"/>
      <c r="Q69" s="295"/>
    </row>
    <row r="70" spans="2:17">
      <c r="B70" s="297" t="s">
        <v>174</v>
      </c>
      <c r="C70" s="279"/>
      <c r="D70" s="279"/>
      <c r="E70" s="34"/>
      <c r="F70" s="279" t="s">
        <v>167</v>
      </c>
      <c r="G70" s="279"/>
      <c r="H70" s="15"/>
      <c r="I70" s="90">
        <f>+VLOOKUP(B56,LISTAS!P1:Y6,10,TRUE)</f>
        <v>98.425196850393689</v>
      </c>
      <c r="J70" s="296">
        <f t="shared" si="0"/>
        <v>0</v>
      </c>
      <c r="K70" s="296"/>
      <c r="L70" s="294">
        <f t="shared" si="1"/>
        <v>0</v>
      </c>
      <c r="M70" s="294"/>
      <c r="N70" s="294"/>
      <c r="O70" s="294"/>
      <c r="P70" s="294"/>
      <c r="Q70" s="295"/>
    </row>
    <row r="71" spans="2:17">
      <c r="B71" s="297" t="s">
        <v>177</v>
      </c>
      <c r="C71" s="279"/>
      <c r="D71" s="279"/>
      <c r="E71" s="34"/>
      <c r="F71" s="279" t="s">
        <v>167</v>
      </c>
      <c r="G71" s="279"/>
      <c r="H71" s="15"/>
      <c r="I71" s="90">
        <f>+VLOOKUP(B56,LISTAS!P1:Z6,11,TRUE)</f>
        <v>65.616797900262455</v>
      </c>
      <c r="J71" s="296">
        <f t="shared" si="0"/>
        <v>0</v>
      </c>
      <c r="K71" s="296"/>
      <c r="L71" s="294">
        <f t="shared" si="1"/>
        <v>0</v>
      </c>
      <c r="M71" s="294"/>
      <c r="N71" s="294"/>
      <c r="O71" s="294"/>
      <c r="P71" s="294"/>
      <c r="Q71" s="295"/>
    </row>
    <row r="72" spans="2:17" ht="15" thickBot="1">
      <c r="B72" s="298" t="s">
        <v>176</v>
      </c>
      <c r="C72" s="280"/>
      <c r="D72" s="280"/>
      <c r="E72" s="35"/>
      <c r="F72" s="280" t="s">
        <v>162</v>
      </c>
      <c r="G72" s="280"/>
      <c r="H72" s="22"/>
      <c r="I72" s="91">
        <f>+VLOOKUP(B56,LISTAS!P1:AA6,12,TRUE)</f>
        <v>4.3040000000000003</v>
      </c>
      <c r="J72" s="315">
        <f t="shared" si="0"/>
        <v>0</v>
      </c>
      <c r="K72" s="315"/>
      <c r="L72" s="294">
        <f t="shared" si="1"/>
        <v>0</v>
      </c>
      <c r="M72" s="294"/>
      <c r="N72" s="294"/>
      <c r="O72" s="294"/>
      <c r="P72" s="294"/>
      <c r="Q72" s="295"/>
    </row>
    <row r="76" spans="2:17">
      <c r="B76" s="17" t="s">
        <v>50</v>
      </c>
    </row>
    <row r="77" spans="2:17">
      <c r="B77" s="202"/>
      <c r="C77" s="202"/>
      <c r="D77" s="202"/>
      <c r="E77" s="202"/>
      <c r="F77" s="202"/>
      <c r="G77" s="202"/>
      <c r="H77" s="202"/>
      <c r="I77" s="202"/>
    </row>
  </sheetData>
  <mergeCells count="85">
    <mergeCell ref="H7:P8"/>
    <mergeCell ref="L62:Q63"/>
    <mergeCell ref="B62:B63"/>
    <mergeCell ref="B77:I77"/>
    <mergeCell ref="C62:D63"/>
    <mergeCell ref="F62:H63"/>
    <mergeCell ref="I62:K63"/>
    <mergeCell ref="J70:K70"/>
    <mergeCell ref="J71:K71"/>
    <mergeCell ref="J72:K72"/>
    <mergeCell ref="L70:Q70"/>
    <mergeCell ref="L71:Q71"/>
    <mergeCell ref="L72:Q72"/>
    <mergeCell ref="B70:D70"/>
    <mergeCell ref="F70:G70"/>
    <mergeCell ref="B71:D71"/>
    <mergeCell ref="B72:D72"/>
    <mergeCell ref="F71:G71"/>
    <mergeCell ref="F72:G72"/>
    <mergeCell ref="L68:Q68"/>
    <mergeCell ref="B68:D68"/>
    <mergeCell ref="F68:G68"/>
    <mergeCell ref="J68:K68"/>
    <mergeCell ref="B69:D69"/>
    <mergeCell ref="F69:G69"/>
    <mergeCell ref="J69:K69"/>
    <mergeCell ref="L69:Q69"/>
    <mergeCell ref="B67:D67"/>
    <mergeCell ref="F67:G67"/>
    <mergeCell ref="J67:K67"/>
    <mergeCell ref="L66:Q66"/>
    <mergeCell ref="L67:Q67"/>
    <mergeCell ref="L64:Q64"/>
    <mergeCell ref="J65:K65"/>
    <mergeCell ref="L65:Q65"/>
    <mergeCell ref="F65:G65"/>
    <mergeCell ref="B66:D66"/>
    <mergeCell ref="F66:G66"/>
    <mergeCell ref="J66:K66"/>
    <mergeCell ref="B64:D64"/>
    <mergeCell ref="F64:G64"/>
    <mergeCell ref="J64:K64"/>
    <mergeCell ref="B65:D65"/>
    <mergeCell ref="B60:H60"/>
    <mergeCell ref="B61:E61"/>
    <mergeCell ref="F61:G61"/>
    <mergeCell ref="I60:L60"/>
    <mergeCell ref="M60:Q60"/>
    <mergeCell ref="J61:K61"/>
    <mergeCell ref="L61:Q61"/>
    <mergeCell ref="B31:O31"/>
    <mergeCell ref="P31:Q31"/>
    <mergeCell ref="B35:D35"/>
    <mergeCell ref="B43:C43"/>
    <mergeCell ref="F37:G37"/>
    <mergeCell ref="F38:G38"/>
    <mergeCell ref="H39:I39"/>
    <mergeCell ref="H40:I40"/>
    <mergeCell ref="H38:I38"/>
    <mergeCell ref="H41:I41"/>
    <mergeCell ref="H42:I42"/>
    <mergeCell ref="H36:I36"/>
    <mergeCell ref="H37:I37"/>
    <mergeCell ref="B22:O22"/>
    <mergeCell ref="P22:Q22"/>
    <mergeCell ref="B24:O24"/>
    <mergeCell ref="P24:Q24"/>
    <mergeCell ref="B26:O26"/>
    <mergeCell ref="P26:Q26"/>
    <mergeCell ref="C56:L56"/>
    <mergeCell ref="M56:Q56"/>
    <mergeCell ref="B20:O20"/>
    <mergeCell ref="P20:Q20"/>
    <mergeCell ref="H35:J35"/>
    <mergeCell ref="C55:L55"/>
    <mergeCell ref="M55:Q55"/>
    <mergeCell ref="H43:I43"/>
    <mergeCell ref="B49:I49"/>
    <mergeCell ref="F35:G35"/>
    <mergeCell ref="F36:G36"/>
    <mergeCell ref="F39:G39"/>
    <mergeCell ref="F40:G40"/>
    <mergeCell ref="F41:G41"/>
    <mergeCell ref="F42:G42"/>
    <mergeCell ref="F43:G43"/>
  </mergeCells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A5583A92-60AE-4F72-8590-C21505A57481}">
          <x14:formula1>
            <xm:f>LISTAS!$C$2:$C$4</xm:f>
          </x14:formula1>
          <xm:sqref>P20 P22 P24 P26</xm:sqref>
        </x14:dataValidation>
        <x14:dataValidation type="list" allowBlank="1" showInputMessage="1" showErrorMessage="1" xr:uid="{A78BEF15-ADDB-4F0E-AAC4-40B5C6544237}">
          <x14:formula1>
            <xm:f>LISTAS!$O$2:$O$3</xm:f>
          </x14:formula1>
          <xm:sqref>P31:Q31</xm:sqref>
        </x14:dataValidation>
        <x14:dataValidation type="list" allowBlank="1" showInputMessage="1" showErrorMessage="1" xr:uid="{64AC2D4F-C3CE-4630-9DA7-B11C3C9A81A7}">
          <x14:formula1>
            <xm:f>LISTAS!$P$2:$P$6</xm:f>
          </x14:formula1>
          <xm:sqref>B56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F9427D-E5E1-4BB7-A0CC-C839424A639E}">
  <sheetPr codeName="Hoja7"/>
  <dimension ref="A1:Q40"/>
  <sheetViews>
    <sheetView showGridLines="0" workbookViewId="0">
      <selection activeCell="D4" sqref="D4:P8"/>
    </sheetView>
  </sheetViews>
  <sheetFormatPr baseColWidth="10" defaultColWidth="11.44140625" defaultRowHeight="14.4"/>
  <cols>
    <col min="1" max="1" width="1.44140625" customWidth="1"/>
    <col min="7" max="7" width="25.33203125" customWidth="1"/>
    <col min="17" max="17" width="36.44140625" customWidth="1"/>
    <col min="19" max="19" width="28.33203125" customWidth="1"/>
  </cols>
  <sheetData>
    <row r="1" spans="1:17" s="135" customFormat="1" ht="15.6"/>
    <row r="2" spans="1:17" s="135" customFormat="1" ht="15.6"/>
    <row r="3" spans="1:17" s="136" customFormat="1" ht="15.6"/>
    <row r="4" spans="1:17" s="136" customFormat="1" ht="15.6">
      <c r="D4" s="137" t="s">
        <v>304</v>
      </c>
    </row>
    <row r="5" spans="1:17" s="136" customFormat="1" ht="21">
      <c r="D5" s="137" t="s">
        <v>369</v>
      </c>
      <c r="H5" s="138" t="s">
        <v>357</v>
      </c>
      <c r="I5" s="139"/>
      <c r="J5" s="139"/>
      <c r="K5" s="139"/>
    </row>
    <row r="6" spans="1:17" s="136" customFormat="1" ht="15.6">
      <c r="D6" s="140" t="s">
        <v>301</v>
      </c>
      <c r="I6" s="139"/>
      <c r="J6" s="139"/>
      <c r="K6" s="139"/>
    </row>
    <row r="7" spans="1:17" s="136" customFormat="1" ht="15.6" customHeight="1">
      <c r="D7" s="140" t="s">
        <v>302</v>
      </c>
      <c r="H7" s="371" t="s">
        <v>389</v>
      </c>
      <c r="I7" s="371"/>
      <c r="J7" s="371"/>
      <c r="K7" s="371"/>
      <c r="L7" s="371"/>
      <c r="M7" s="371"/>
      <c r="N7" s="371"/>
      <c r="O7" s="371"/>
      <c r="P7" s="371"/>
    </row>
    <row r="8" spans="1:17" s="136" customFormat="1" ht="15.6">
      <c r="D8" s="140" t="s">
        <v>368</v>
      </c>
      <c r="H8" s="371"/>
      <c r="I8" s="371"/>
      <c r="J8" s="371"/>
      <c r="K8" s="371"/>
      <c r="L8" s="371"/>
      <c r="M8" s="371"/>
      <c r="N8" s="371"/>
      <c r="O8" s="371"/>
      <c r="P8" s="371"/>
    </row>
    <row r="9" spans="1:17" s="136" customFormat="1" ht="15.6">
      <c r="H9" s="141"/>
      <c r="I9" s="139"/>
      <c r="J9" s="139"/>
      <c r="K9" s="139"/>
    </row>
    <row r="10" spans="1:17" s="135" customFormat="1" ht="15.6">
      <c r="H10" s="142"/>
      <c r="I10" s="143"/>
      <c r="J10" s="143"/>
      <c r="K10" s="143"/>
    </row>
    <row r="12" spans="1:17">
      <c r="A12" s="144"/>
      <c r="B12" s="144"/>
      <c r="C12" s="144"/>
      <c r="D12" s="144"/>
      <c r="E12" s="144"/>
      <c r="F12" s="144"/>
      <c r="G12" s="144"/>
      <c r="H12" s="144"/>
      <c r="I12" s="144"/>
      <c r="J12" s="144"/>
      <c r="K12" s="144"/>
      <c r="L12" s="144"/>
      <c r="M12" s="144"/>
      <c r="N12" s="144"/>
      <c r="O12" s="144"/>
      <c r="P12" s="144"/>
    </row>
    <row r="13" spans="1:17" ht="17.399999999999999">
      <c r="A13" s="144"/>
      <c r="B13" s="147" t="s">
        <v>180</v>
      </c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44"/>
      <c r="P13" s="144"/>
    </row>
    <row r="14" spans="1:17">
      <c r="A14" s="144"/>
      <c r="B14" s="144"/>
      <c r="C14" s="144"/>
      <c r="D14" s="144"/>
      <c r="E14" s="144"/>
      <c r="F14" s="144"/>
      <c r="G14" s="144"/>
      <c r="H14" s="144"/>
      <c r="I14" s="144"/>
      <c r="J14" s="144"/>
      <c r="K14" s="144"/>
      <c r="L14" s="144"/>
      <c r="M14" s="144"/>
      <c r="N14" s="144"/>
      <c r="O14" s="144"/>
      <c r="P14" s="144"/>
    </row>
    <row r="16" spans="1:17">
      <c r="B16" s="2" t="s">
        <v>181</v>
      </c>
      <c r="Q16" s="1" t="s">
        <v>50</v>
      </c>
    </row>
    <row r="18" spans="2:17" ht="15" customHeight="1">
      <c r="B18" s="253" t="s">
        <v>182</v>
      </c>
      <c r="C18" s="254"/>
      <c r="D18" s="254"/>
      <c r="E18" s="254"/>
      <c r="F18" s="254"/>
      <c r="G18" s="254"/>
      <c r="H18" s="254"/>
      <c r="I18" s="254"/>
      <c r="J18" s="254"/>
      <c r="K18" s="254"/>
      <c r="L18" s="254"/>
      <c r="M18" s="254"/>
      <c r="N18" s="271"/>
      <c r="O18" s="271"/>
      <c r="Q18" s="14"/>
    </row>
    <row r="21" spans="2:17">
      <c r="B21" s="2" t="s">
        <v>125</v>
      </c>
      <c r="C21" s="1"/>
      <c r="D21" s="1"/>
      <c r="E21" s="1"/>
      <c r="F21" s="1"/>
      <c r="G21" s="1"/>
      <c r="H21" s="1"/>
      <c r="I21" s="1"/>
      <c r="J21" s="1"/>
      <c r="K21" s="1"/>
      <c r="L21" s="1"/>
      <c r="Q21" s="1" t="s">
        <v>50</v>
      </c>
    </row>
    <row r="22" spans="2:17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2:17" ht="15" customHeight="1">
      <c r="B23" s="253" t="s">
        <v>183</v>
      </c>
      <c r="C23" s="254"/>
      <c r="D23" s="254"/>
      <c r="E23" s="254"/>
      <c r="F23" s="254"/>
      <c r="G23" s="254"/>
      <c r="H23" s="254"/>
      <c r="I23" s="254"/>
      <c r="J23" s="254"/>
      <c r="K23" s="254"/>
      <c r="L23" s="254"/>
      <c r="M23" s="254"/>
      <c r="N23" s="271"/>
      <c r="O23" s="271"/>
      <c r="Q23" s="14"/>
    </row>
    <row r="26" spans="2:17">
      <c r="B26" s="2" t="s">
        <v>184</v>
      </c>
    </row>
    <row r="27" spans="2:17" ht="15" thickBot="1"/>
    <row r="28" spans="2:17" ht="69">
      <c r="B28" s="85" t="str">
        <f>+'Información General'!E20</f>
        <v>NOMBRE PROYECTO</v>
      </c>
      <c r="C28" s="321" t="s">
        <v>187</v>
      </c>
      <c r="D28" s="321"/>
      <c r="E28" s="86" t="str">
        <f>+IF('Información General'!E24="IP"," Área total (pies cuadrados)","Área total (metros cuadrados)")</f>
        <v>Área total (metros cuadrados)</v>
      </c>
      <c r="F28" s="86" t="str">
        <f>+IF('Información General'!E24="IP"," Densidad de potencia de equipos (W/pies cuadrados)","Densidad de potencia de equipos (W/metros cuadrados)")</f>
        <v>Densidad de potencia de equipos (W/metros cuadrados)</v>
      </c>
      <c r="G28" s="86" t="s">
        <v>185</v>
      </c>
      <c r="H28" s="87" t="s">
        <v>186</v>
      </c>
    </row>
    <row r="29" spans="2:17">
      <c r="B29" s="26" t="str">
        <f>+B28</f>
        <v>NOMBRE PROYECTO</v>
      </c>
      <c r="C29" s="246"/>
      <c r="D29" s="246"/>
      <c r="E29" s="15"/>
      <c r="F29" s="15"/>
      <c r="G29" s="10"/>
      <c r="H29" s="15"/>
    </row>
    <row r="30" spans="2:17">
      <c r="B30" s="26" t="str">
        <f t="shared" ref="B30:B33" si="0">+B29</f>
        <v>NOMBRE PROYECTO</v>
      </c>
      <c r="C30" s="246"/>
      <c r="D30" s="246"/>
      <c r="E30" s="15"/>
      <c r="F30" s="15"/>
      <c r="G30" s="15"/>
      <c r="H30" s="15"/>
    </row>
    <row r="31" spans="2:17">
      <c r="B31" s="26" t="str">
        <f t="shared" si="0"/>
        <v>NOMBRE PROYECTO</v>
      </c>
      <c r="C31" s="246"/>
      <c r="D31" s="246"/>
      <c r="E31" s="15"/>
      <c r="F31" s="15"/>
      <c r="G31" s="15"/>
      <c r="H31" s="15"/>
    </row>
    <row r="32" spans="2:17">
      <c r="B32" s="26" t="str">
        <f t="shared" si="0"/>
        <v>NOMBRE PROYECTO</v>
      </c>
      <c r="C32" s="246"/>
      <c r="D32" s="246"/>
      <c r="E32" s="15"/>
      <c r="F32" s="15"/>
      <c r="G32" s="15"/>
      <c r="H32" s="15"/>
    </row>
    <row r="33" spans="2:9">
      <c r="B33" s="26" t="str">
        <f t="shared" si="0"/>
        <v>NOMBRE PROYECTO</v>
      </c>
      <c r="C33" s="246"/>
      <c r="D33" s="246"/>
      <c r="E33" s="15"/>
      <c r="F33" s="15"/>
      <c r="G33" s="15"/>
      <c r="H33" s="15"/>
    </row>
    <row r="34" spans="2:9">
      <c r="B34" s="316" t="s">
        <v>188</v>
      </c>
      <c r="C34" s="317"/>
      <c r="D34" s="317"/>
      <c r="E34" s="8">
        <f>+IFERROR(SUM(E29:E33),0)</f>
        <v>0</v>
      </c>
      <c r="F34" s="8">
        <f>+IFERROR(SUM(F29:F33),0)</f>
        <v>0</v>
      </c>
      <c r="G34" s="317"/>
      <c r="H34" s="318"/>
    </row>
    <row r="35" spans="2:9" ht="15" thickBot="1">
      <c r="B35" s="319" t="s">
        <v>189</v>
      </c>
      <c r="C35" s="320"/>
      <c r="D35" s="320"/>
      <c r="E35" s="320"/>
      <c r="F35" s="320"/>
      <c r="G35" s="320"/>
      <c r="H35" s="39">
        <f>IFERROR(+F34*E34,0)</f>
        <v>0</v>
      </c>
    </row>
    <row r="39" spans="2:9">
      <c r="B39" s="17" t="s">
        <v>50</v>
      </c>
    </row>
    <row r="40" spans="2:9">
      <c r="B40" s="202"/>
      <c r="C40" s="202"/>
      <c r="D40" s="202"/>
      <c r="E40" s="202"/>
      <c r="F40" s="202"/>
      <c r="G40" s="202"/>
      <c r="H40" s="202"/>
      <c r="I40" s="202"/>
    </row>
  </sheetData>
  <mergeCells count="15">
    <mergeCell ref="B34:D34"/>
    <mergeCell ref="G34:H34"/>
    <mergeCell ref="B35:G35"/>
    <mergeCell ref="B40:I40"/>
    <mergeCell ref="C28:D28"/>
    <mergeCell ref="C29:D29"/>
    <mergeCell ref="C30:D30"/>
    <mergeCell ref="C31:D31"/>
    <mergeCell ref="C32:D32"/>
    <mergeCell ref="C33:D33"/>
    <mergeCell ref="N18:O18"/>
    <mergeCell ref="B18:M18"/>
    <mergeCell ref="N23:O23"/>
    <mergeCell ref="B23:M23"/>
    <mergeCell ref="H7:P8"/>
  </mergeCells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7926A476-BF4B-47EF-8C07-68DD90F09C5C}">
          <x14:formula1>
            <xm:f>LISTAS!$C$2:$C$4</xm:f>
          </x14:formula1>
          <xm:sqref>N18</xm:sqref>
        </x14:dataValidation>
        <x14:dataValidation type="list" allowBlank="1" showInputMessage="1" showErrorMessage="1" xr:uid="{C262261F-EDA3-4A13-B846-9EDDD47B6929}">
          <x14:formula1>
            <xm:f>LISTAS!$O$2:$O$3</xm:f>
          </x14:formula1>
          <xm:sqref>N23:O23</xm:sqref>
        </x14:dataValidation>
        <x14:dataValidation type="list" allowBlank="1" showInputMessage="1" showErrorMessage="1" xr:uid="{4B89479A-BC57-44A8-88E0-1298C318E441}">
          <x14:formula1>
            <xm:f>LISTAS!$C$2:$C$3</xm:f>
          </x14:formula1>
          <xm:sqref>H29:H33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FE82A5-7C66-4AEF-A657-0B7ACC5BEC09}">
  <sheetPr codeName="Hoja8"/>
  <dimension ref="A1:P49"/>
  <sheetViews>
    <sheetView showGridLines="0" workbookViewId="0">
      <selection activeCell="D4" sqref="D4:P9"/>
    </sheetView>
  </sheetViews>
  <sheetFormatPr baseColWidth="10" defaultColWidth="11.44140625" defaultRowHeight="14.4"/>
  <cols>
    <col min="1" max="1" width="1.44140625" customWidth="1"/>
    <col min="2" max="2" width="23.5546875" bestFit="1" customWidth="1"/>
    <col min="6" max="6" width="2.88671875" customWidth="1"/>
    <col min="7" max="7" width="22.6640625" customWidth="1"/>
    <col min="8" max="8" width="25.44140625" customWidth="1"/>
    <col min="9" max="9" width="13.33203125" bestFit="1" customWidth="1"/>
    <col min="10" max="10" width="2.88671875" customWidth="1"/>
    <col min="12" max="12" width="14.109375" customWidth="1"/>
    <col min="13" max="13" width="13.33203125" customWidth="1"/>
  </cols>
  <sheetData>
    <row r="1" spans="1:16" s="135" customFormat="1" ht="15.6"/>
    <row r="2" spans="1:16" s="135" customFormat="1" ht="15.6"/>
    <row r="3" spans="1:16" s="136" customFormat="1" ht="15.6"/>
    <row r="4" spans="1:16" s="136" customFormat="1" ht="15.6">
      <c r="D4" s="137" t="s">
        <v>304</v>
      </c>
    </row>
    <row r="5" spans="1:16" s="136" customFormat="1" ht="21">
      <c r="D5" s="137" t="s">
        <v>369</v>
      </c>
      <c r="H5" s="138" t="s">
        <v>357</v>
      </c>
      <c r="I5" s="139"/>
      <c r="J5" s="139"/>
      <c r="K5" s="139"/>
    </row>
    <row r="6" spans="1:16" s="136" customFormat="1" ht="15.6">
      <c r="D6" s="140" t="s">
        <v>301</v>
      </c>
      <c r="I6" s="139"/>
      <c r="J6" s="139"/>
      <c r="K6" s="139"/>
    </row>
    <row r="7" spans="1:16" s="136" customFormat="1" ht="15.6" customHeight="1">
      <c r="D7" s="140" t="s">
        <v>302</v>
      </c>
      <c r="H7" s="371" t="s">
        <v>389</v>
      </c>
      <c r="I7" s="371"/>
      <c r="J7" s="371"/>
      <c r="K7" s="371"/>
      <c r="L7" s="371"/>
      <c r="M7" s="371"/>
      <c r="N7" s="371"/>
      <c r="O7" s="371"/>
      <c r="P7" s="371"/>
    </row>
    <row r="8" spans="1:16" s="136" customFormat="1" ht="15.6">
      <c r="D8" s="140" t="s">
        <v>368</v>
      </c>
      <c r="H8" s="371"/>
      <c r="I8" s="371"/>
      <c r="J8" s="371"/>
      <c r="K8" s="371"/>
      <c r="L8" s="371"/>
      <c r="M8" s="371"/>
      <c r="N8" s="371"/>
      <c r="O8" s="371"/>
      <c r="P8" s="371"/>
    </row>
    <row r="9" spans="1:16" s="136" customFormat="1" ht="15.6">
      <c r="H9" s="141"/>
      <c r="I9" s="139"/>
      <c r="J9" s="139"/>
      <c r="K9" s="139"/>
    </row>
    <row r="10" spans="1:16" s="135" customFormat="1" ht="15.6">
      <c r="H10" s="142"/>
      <c r="I10" s="143"/>
      <c r="J10" s="143"/>
      <c r="K10" s="143"/>
    </row>
    <row r="12" spans="1:16">
      <c r="A12" s="144"/>
      <c r="B12" s="144"/>
      <c r="C12" s="144"/>
      <c r="D12" s="144"/>
      <c r="E12" s="144"/>
      <c r="F12" s="144"/>
      <c r="G12" s="144"/>
      <c r="H12" s="144"/>
      <c r="I12" s="144"/>
      <c r="J12" s="144"/>
      <c r="K12" s="144"/>
      <c r="L12" s="144"/>
      <c r="M12" s="144"/>
      <c r="N12" s="144"/>
      <c r="O12" s="144"/>
      <c r="P12" s="144"/>
    </row>
    <row r="13" spans="1:16" ht="17.399999999999999">
      <c r="A13" s="144"/>
      <c r="B13" s="147" t="s">
        <v>190</v>
      </c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44"/>
      <c r="P13" s="144"/>
    </row>
    <row r="14" spans="1:16">
      <c r="A14" s="144"/>
      <c r="B14" s="144"/>
      <c r="C14" s="144"/>
      <c r="D14" s="144"/>
      <c r="E14" s="144"/>
      <c r="F14" s="144"/>
      <c r="G14" s="144"/>
      <c r="H14" s="144"/>
      <c r="I14" s="144"/>
      <c r="J14" s="144"/>
      <c r="K14" s="144"/>
      <c r="L14" s="144"/>
      <c r="M14" s="144"/>
      <c r="N14" s="144"/>
      <c r="O14" s="144"/>
      <c r="P14" s="144"/>
    </row>
    <row r="17" spans="2:13">
      <c r="B17" s="2" t="s">
        <v>191</v>
      </c>
    </row>
    <row r="18" spans="2:13" ht="15" thickBot="1"/>
    <row r="19" spans="2:13">
      <c r="B19" s="322" t="s">
        <v>192</v>
      </c>
      <c r="C19" s="323"/>
      <c r="D19" s="323"/>
      <c r="E19" s="323"/>
      <c r="F19" s="94"/>
      <c r="G19" s="323" t="s">
        <v>83</v>
      </c>
      <c r="H19" s="323"/>
      <c r="I19" s="323"/>
      <c r="J19" s="94"/>
      <c r="K19" s="323" t="s">
        <v>56</v>
      </c>
      <c r="L19" s="323"/>
      <c r="M19" s="324"/>
    </row>
    <row r="20" spans="2:13">
      <c r="B20" s="325" t="s">
        <v>160</v>
      </c>
      <c r="C20" s="326"/>
      <c r="D20" s="249" t="s">
        <v>199</v>
      </c>
      <c r="E20" s="249"/>
      <c r="F20" s="93"/>
      <c r="G20" s="249" t="s">
        <v>352</v>
      </c>
      <c r="H20" s="249"/>
      <c r="I20" s="249"/>
      <c r="J20" s="93"/>
      <c r="K20" s="249" t="s">
        <v>200</v>
      </c>
      <c r="L20" s="249"/>
      <c r="M20" s="327"/>
    </row>
    <row r="21" spans="2:13" ht="39" customHeight="1">
      <c r="B21" s="325"/>
      <c r="C21" s="326"/>
      <c r="D21" s="249"/>
      <c r="E21" s="249"/>
      <c r="F21" s="93"/>
      <c r="G21" s="249"/>
      <c r="H21" s="249"/>
      <c r="I21" s="249"/>
      <c r="J21" s="93"/>
      <c r="K21" s="249"/>
      <c r="L21" s="249"/>
      <c r="M21" s="327"/>
    </row>
    <row r="22" spans="2:13">
      <c r="B22" s="95"/>
      <c r="C22" s="93"/>
      <c r="D22" s="93"/>
      <c r="E22" s="93"/>
      <c r="F22" s="93"/>
      <c r="G22" s="93"/>
      <c r="H22" s="93"/>
      <c r="I22" s="93"/>
      <c r="J22" s="93"/>
      <c r="K22" s="93"/>
      <c r="L22" s="93"/>
      <c r="M22" s="96"/>
    </row>
    <row r="23" spans="2:13">
      <c r="B23" s="325" t="str">
        <f>+'Información General'!E20</f>
        <v>NOMBRE PROYECTO</v>
      </c>
      <c r="C23" s="326"/>
      <c r="D23" s="326"/>
      <c r="E23" s="326"/>
      <c r="F23" s="93"/>
      <c r="G23" s="252" t="str">
        <f>+B23</f>
        <v>NOMBRE PROYECTO</v>
      </c>
      <c r="H23" s="252"/>
      <c r="I23" s="252"/>
      <c r="J23" s="252"/>
      <c r="K23" s="252"/>
      <c r="L23" s="252"/>
      <c r="M23" s="329"/>
    </row>
    <row r="24" spans="2:13">
      <c r="B24" s="325" t="s">
        <v>193</v>
      </c>
      <c r="C24" s="326"/>
      <c r="D24" s="326"/>
      <c r="E24" s="326"/>
      <c r="F24" s="93"/>
      <c r="G24" s="252"/>
      <c r="H24" s="252"/>
      <c r="I24" s="252"/>
      <c r="J24" s="93"/>
      <c r="K24" s="252"/>
      <c r="L24" s="252"/>
      <c r="M24" s="329"/>
    </row>
    <row r="25" spans="2:13">
      <c r="B25" s="325" t="s">
        <v>194</v>
      </c>
      <c r="C25" s="326"/>
      <c r="D25" s="326"/>
      <c r="E25" s="326"/>
      <c r="F25" s="93"/>
      <c r="G25" s="252"/>
      <c r="H25" s="252"/>
      <c r="I25" s="252"/>
      <c r="J25" s="93"/>
      <c r="K25" s="252"/>
      <c r="L25" s="252"/>
      <c r="M25" s="329"/>
    </row>
    <row r="26" spans="2:13">
      <c r="B26" s="325" t="s">
        <v>195</v>
      </c>
      <c r="C26" s="326"/>
      <c r="D26" s="326"/>
      <c r="E26" s="326"/>
      <c r="F26" s="93"/>
      <c r="G26" s="252"/>
      <c r="H26" s="252"/>
      <c r="I26" s="252"/>
      <c r="J26" s="93"/>
      <c r="K26" s="252"/>
      <c r="L26" s="252"/>
      <c r="M26" s="329"/>
    </row>
    <row r="27" spans="2:13">
      <c r="B27" s="325" t="s">
        <v>196</v>
      </c>
      <c r="C27" s="326"/>
      <c r="D27" s="326"/>
      <c r="E27" s="326"/>
      <c r="F27" s="93"/>
      <c r="G27" s="252"/>
      <c r="H27" s="252"/>
      <c r="I27" s="252"/>
      <c r="J27" s="93"/>
      <c r="K27" s="252"/>
      <c r="L27" s="252"/>
      <c r="M27" s="329"/>
    </row>
    <row r="28" spans="2:13">
      <c r="B28" s="325" t="s">
        <v>197</v>
      </c>
      <c r="C28" s="326"/>
      <c r="D28" s="326"/>
      <c r="E28" s="326"/>
      <c r="F28" s="93"/>
      <c r="G28" s="252"/>
      <c r="H28" s="252"/>
      <c r="I28" s="252"/>
      <c r="J28" s="93"/>
      <c r="K28" s="252"/>
      <c r="L28" s="252"/>
      <c r="M28" s="329"/>
    </row>
    <row r="29" spans="2:13" ht="15" thickBot="1">
      <c r="B29" s="336" t="s">
        <v>198</v>
      </c>
      <c r="C29" s="337"/>
      <c r="D29" s="337"/>
      <c r="E29" s="337"/>
      <c r="F29" s="97"/>
      <c r="G29" s="330"/>
      <c r="H29" s="330"/>
      <c r="I29" s="330"/>
      <c r="J29" s="97"/>
      <c r="K29" s="330"/>
      <c r="L29" s="330"/>
      <c r="M29" s="330"/>
    </row>
    <row r="32" spans="2:13">
      <c r="B32" s="2" t="s">
        <v>201</v>
      </c>
    </row>
    <row r="33" spans="2:13" ht="15" thickBot="1"/>
    <row r="34" spans="2:13">
      <c r="B34" s="331" t="s">
        <v>55</v>
      </c>
      <c r="C34" s="332"/>
      <c r="D34" s="332"/>
      <c r="E34" s="332"/>
      <c r="F34" s="100"/>
      <c r="G34" s="332" t="s">
        <v>83</v>
      </c>
      <c r="H34" s="332"/>
      <c r="I34" s="332"/>
      <c r="J34" s="100"/>
      <c r="K34" s="332" t="s">
        <v>56</v>
      </c>
      <c r="L34" s="332"/>
      <c r="M34" s="333"/>
    </row>
    <row r="35" spans="2:13" ht="41.4">
      <c r="B35" s="37" t="str">
        <f>+B23</f>
        <v>NOMBRE PROYECTO</v>
      </c>
      <c r="C35" s="16" t="s">
        <v>202</v>
      </c>
      <c r="D35" s="249" t="s">
        <v>203</v>
      </c>
      <c r="E35" s="249"/>
      <c r="F35" s="99"/>
      <c r="G35" s="16" t="str">
        <f>+IF('Información General'!E24="IP"," Caudal (gpm)","Caudal (L/s)")</f>
        <v>Caudal (L/s)</v>
      </c>
      <c r="H35" s="16" t="str">
        <f>+IF('Información General'!E24="IP"," Consumo total (galones/año)","Caudal (Litros/año)")</f>
        <v>Caudal (Litros/año)</v>
      </c>
      <c r="I35" s="16" t="str">
        <f>+IF('Información General'!E24="IP"," Consumo total agua caliente (galones/año)","Consumo total caliente (Litros/año)")</f>
        <v>Consumo total caliente (Litros/año)</v>
      </c>
      <c r="J35" s="99"/>
      <c r="K35" s="16" t="str">
        <f>+IF('Información General'!E24="IP"," Caudal (gpm)","Caudal (L/s)")</f>
        <v>Caudal (L/s)</v>
      </c>
      <c r="L35" s="16" t="str">
        <f>+IF('Información General'!E24="IP"," Consumo total (galones/año)","Caudal (Litros/año)")</f>
        <v>Caudal (Litros/año)</v>
      </c>
      <c r="M35" s="101" t="str">
        <f>+IF('Información General'!E24="IP"," Consumo total agua caliente (galones/año)","Consumo total caliente (Litros/año)")</f>
        <v>Consumo total caliente (Litros/año)</v>
      </c>
    </row>
    <row r="36" spans="2:13">
      <c r="B36" s="102" t="str">
        <f>+B35</f>
        <v>NOMBRE PROYECTO</v>
      </c>
      <c r="C36" s="9"/>
      <c r="D36" s="328"/>
      <c r="E36" s="328"/>
      <c r="F36" s="99"/>
      <c r="G36" s="9"/>
      <c r="H36" s="9"/>
      <c r="I36" s="88">
        <f>+IFERROR(D36*H36,0)</f>
        <v>0</v>
      </c>
      <c r="J36" s="99"/>
      <c r="K36" s="9"/>
      <c r="L36" s="9"/>
      <c r="M36" s="103">
        <f>+IFERROR(D36*L36,0)</f>
        <v>0</v>
      </c>
    </row>
    <row r="37" spans="2:13">
      <c r="B37" s="102" t="str">
        <f t="shared" ref="B37:B39" si="0">+B36</f>
        <v>NOMBRE PROYECTO</v>
      </c>
      <c r="C37" s="9"/>
      <c r="D37" s="252"/>
      <c r="E37" s="252"/>
      <c r="F37" s="99"/>
      <c r="G37" s="9"/>
      <c r="H37" s="9"/>
      <c r="I37" s="88">
        <f t="shared" ref="I37:I39" si="1">+IFERROR(D37*H37,0)</f>
        <v>0</v>
      </c>
      <c r="J37" s="99"/>
      <c r="K37" s="9"/>
      <c r="L37" s="9"/>
      <c r="M37" s="103">
        <f t="shared" ref="M37:M39" si="2">+IFERROR(D37*L37,0)</f>
        <v>0</v>
      </c>
    </row>
    <row r="38" spans="2:13">
      <c r="B38" s="102" t="str">
        <f t="shared" si="0"/>
        <v>NOMBRE PROYECTO</v>
      </c>
      <c r="C38" s="9"/>
      <c r="D38" s="252"/>
      <c r="E38" s="252"/>
      <c r="F38" s="99"/>
      <c r="G38" s="9"/>
      <c r="H38" s="9"/>
      <c r="I38" s="88">
        <f t="shared" si="1"/>
        <v>0</v>
      </c>
      <c r="J38" s="99"/>
      <c r="K38" s="9"/>
      <c r="L38" s="9"/>
      <c r="M38" s="103">
        <f t="shared" si="2"/>
        <v>0</v>
      </c>
    </row>
    <row r="39" spans="2:13" ht="15" thickBot="1">
      <c r="B39" s="104" t="str">
        <f t="shared" si="0"/>
        <v>NOMBRE PROYECTO</v>
      </c>
      <c r="C39" s="105"/>
      <c r="D39" s="330"/>
      <c r="E39" s="330"/>
      <c r="F39" s="106"/>
      <c r="G39" s="105"/>
      <c r="H39" s="105"/>
      <c r="I39" s="89">
        <f t="shared" si="1"/>
        <v>0</v>
      </c>
      <c r="J39" s="106"/>
      <c r="K39" s="105"/>
      <c r="L39" s="105"/>
      <c r="M39" s="107">
        <f t="shared" si="2"/>
        <v>0</v>
      </c>
    </row>
    <row r="40" spans="2:13" ht="15" thickBot="1">
      <c r="B40" s="334" t="s">
        <v>188</v>
      </c>
      <c r="C40" s="335"/>
      <c r="D40" s="335"/>
      <c r="E40" s="335"/>
      <c r="F40" s="335"/>
      <c r="G40" s="335"/>
      <c r="H40" s="335"/>
      <c r="I40" s="48">
        <f>+SUM(I36:I39)</f>
        <v>0</v>
      </c>
      <c r="J40" s="108"/>
      <c r="K40" s="335"/>
      <c r="L40" s="335"/>
      <c r="M40" s="49">
        <f>+SUM(M36:M39)</f>
        <v>0</v>
      </c>
    </row>
    <row r="41" spans="2:13">
      <c r="B41" s="98"/>
      <c r="C41" s="98"/>
      <c r="D41" s="98"/>
      <c r="E41" s="98"/>
      <c r="F41" s="98"/>
      <c r="G41" s="98"/>
      <c r="H41" s="98"/>
      <c r="I41" s="98"/>
      <c r="J41" s="98"/>
      <c r="K41" s="98"/>
      <c r="L41" s="98"/>
      <c r="M41" s="98"/>
    </row>
    <row r="42" spans="2:13">
      <c r="B42" s="98"/>
      <c r="C42" s="98"/>
      <c r="D42" s="98"/>
      <c r="E42" s="98"/>
      <c r="F42" s="98"/>
      <c r="G42" s="98"/>
      <c r="H42" s="98"/>
      <c r="I42" s="98"/>
      <c r="J42" s="98"/>
      <c r="K42" s="98"/>
      <c r="L42" s="98"/>
      <c r="M42" s="98"/>
    </row>
    <row r="43" spans="2:13">
      <c r="J43" s="98"/>
      <c r="K43" s="98"/>
      <c r="L43" s="98"/>
      <c r="M43" s="98"/>
    </row>
    <row r="44" spans="2:13">
      <c r="J44" s="98"/>
      <c r="K44" s="98"/>
      <c r="L44" s="98"/>
      <c r="M44" s="98"/>
    </row>
    <row r="45" spans="2:13"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</row>
    <row r="46" spans="2:13">
      <c r="J46" s="17"/>
      <c r="K46" s="17"/>
      <c r="L46" s="17"/>
      <c r="M46" s="17"/>
    </row>
    <row r="47" spans="2:13">
      <c r="J47" s="1"/>
      <c r="K47" s="1"/>
      <c r="L47" s="1"/>
      <c r="M47" s="1"/>
    </row>
    <row r="48" spans="2:13">
      <c r="B48" s="17" t="s">
        <v>50</v>
      </c>
    </row>
    <row r="49" spans="2:9">
      <c r="B49" s="202"/>
      <c r="C49" s="202"/>
      <c r="D49" s="202"/>
      <c r="E49" s="202"/>
      <c r="F49" s="202"/>
      <c r="G49" s="202"/>
      <c r="H49" s="202"/>
      <c r="I49" s="202"/>
    </row>
  </sheetData>
  <mergeCells count="39">
    <mergeCell ref="H7:P8"/>
    <mergeCell ref="D38:E38"/>
    <mergeCell ref="D39:E39"/>
    <mergeCell ref="B49:I49"/>
    <mergeCell ref="B40:H40"/>
    <mergeCell ref="K40:L40"/>
    <mergeCell ref="D37:E37"/>
    <mergeCell ref="K26:M26"/>
    <mergeCell ref="K27:M27"/>
    <mergeCell ref="K28:M28"/>
    <mergeCell ref="K29:M29"/>
    <mergeCell ref="B27:E27"/>
    <mergeCell ref="B28:E28"/>
    <mergeCell ref="B29:E29"/>
    <mergeCell ref="G27:I27"/>
    <mergeCell ref="G28:I28"/>
    <mergeCell ref="D36:E36"/>
    <mergeCell ref="B26:E26"/>
    <mergeCell ref="G26:I26"/>
    <mergeCell ref="B23:E23"/>
    <mergeCell ref="G23:M23"/>
    <mergeCell ref="B24:E24"/>
    <mergeCell ref="G24:I24"/>
    <mergeCell ref="K24:M24"/>
    <mergeCell ref="B25:E25"/>
    <mergeCell ref="G25:I25"/>
    <mergeCell ref="K25:M25"/>
    <mergeCell ref="G29:I29"/>
    <mergeCell ref="B34:E34"/>
    <mergeCell ref="G34:I34"/>
    <mergeCell ref="K34:M34"/>
    <mergeCell ref="D35:E35"/>
    <mergeCell ref="B19:E19"/>
    <mergeCell ref="G19:I19"/>
    <mergeCell ref="K19:M19"/>
    <mergeCell ref="B20:C21"/>
    <mergeCell ref="D20:E21"/>
    <mergeCell ref="G20:I21"/>
    <mergeCell ref="K20:M21"/>
  </mergeCells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69BC0210-35E1-4D43-93D7-FF5D4375798E}">
          <x14:formula1>
            <xm:f>LISTAS!$AB$2:$AB$4</xm:f>
          </x14:formula1>
          <xm:sqref>C36:C39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03A45A-AB3D-4BB5-9CE9-C4CA7CBC4C8E}">
  <sheetPr codeName="Hoja9"/>
  <dimension ref="A1:P54"/>
  <sheetViews>
    <sheetView showGridLines="0" workbookViewId="0">
      <selection activeCell="D4" sqref="D4:P9"/>
    </sheetView>
  </sheetViews>
  <sheetFormatPr baseColWidth="10" defaultColWidth="11.44140625" defaultRowHeight="14.4"/>
  <cols>
    <col min="1" max="1" width="2.88671875" customWidth="1"/>
    <col min="2" max="2" width="21.88671875" customWidth="1"/>
    <col min="6" max="6" width="35.88671875" customWidth="1"/>
    <col min="7" max="7" width="16.5546875" customWidth="1"/>
    <col min="10" max="10" width="44.33203125" customWidth="1"/>
  </cols>
  <sheetData>
    <row r="1" spans="1:16" s="135" customFormat="1" ht="15.6"/>
    <row r="2" spans="1:16" s="135" customFormat="1" ht="15.6"/>
    <row r="3" spans="1:16" s="136" customFormat="1" ht="15.6"/>
    <row r="4" spans="1:16" s="136" customFormat="1" ht="15.6">
      <c r="D4" s="137" t="s">
        <v>304</v>
      </c>
    </row>
    <row r="5" spans="1:16" s="136" customFormat="1" ht="21">
      <c r="D5" s="137" t="s">
        <v>369</v>
      </c>
      <c r="H5" s="138" t="s">
        <v>357</v>
      </c>
      <c r="I5" s="139"/>
      <c r="J5" s="139"/>
      <c r="K5" s="139"/>
    </row>
    <row r="6" spans="1:16" s="136" customFormat="1" ht="15.6">
      <c r="D6" s="140" t="s">
        <v>301</v>
      </c>
      <c r="I6" s="139"/>
      <c r="J6" s="139"/>
      <c r="K6" s="139"/>
    </row>
    <row r="7" spans="1:16" s="136" customFormat="1" ht="15.6" customHeight="1">
      <c r="D7" s="140" t="s">
        <v>302</v>
      </c>
      <c r="H7" s="371" t="s">
        <v>389</v>
      </c>
      <c r="I7" s="371"/>
      <c r="J7" s="371"/>
      <c r="K7" s="371"/>
      <c r="L7" s="371"/>
      <c r="M7" s="371"/>
      <c r="N7" s="371"/>
      <c r="O7" s="371"/>
      <c r="P7" s="371"/>
    </row>
    <row r="8" spans="1:16" s="136" customFormat="1" ht="15.6">
      <c r="D8" s="140" t="s">
        <v>368</v>
      </c>
      <c r="H8" s="371"/>
      <c r="I8" s="371"/>
      <c r="J8" s="371"/>
      <c r="K8" s="371"/>
      <c r="L8" s="371"/>
      <c r="M8" s="371"/>
      <c r="N8" s="371"/>
      <c r="O8" s="371"/>
      <c r="P8" s="371"/>
    </row>
    <row r="9" spans="1:16" s="136" customFormat="1" ht="15.6">
      <c r="H9" s="141"/>
      <c r="I9" s="139"/>
      <c r="J9" s="139"/>
      <c r="K9" s="139"/>
    </row>
    <row r="10" spans="1:16" s="135" customFormat="1" ht="15.6">
      <c r="H10" s="142"/>
      <c r="I10" s="143"/>
      <c r="J10" s="143"/>
      <c r="K10" s="143"/>
    </row>
    <row r="12" spans="1:16">
      <c r="A12" s="144"/>
      <c r="B12" s="144"/>
      <c r="C12" s="144"/>
      <c r="D12" s="144"/>
      <c r="E12" s="144"/>
      <c r="F12" s="144"/>
      <c r="G12" s="144"/>
      <c r="H12" s="144"/>
      <c r="I12" s="144"/>
      <c r="J12" s="144"/>
      <c r="K12" s="144"/>
      <c r="L12" s="144"/>
      <c r="M12" s="144"/>
      <c r="N12" s="144"/>
      <c r="O12" s="144"/>
      <c r="P12" s="144"/>
    </row>
    <row r="13" spans="1:16" ht="17.399999999999999">
      <c r="A13" s="144"/>
      <c r="B13" s="147" t="s">
        <v>208</v>
      </c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44"/>
      <c r="P13" s="144"/>
    </row>
    <row r="14" spans="1:16">
      <c r="A14" s="144"/>
      <c r="B14" s="144"/>
      <c r="C14" s="144"/>
      <c r="D14" s="144"/>
      <c r="E14" s="144"/>
      <c r="F14" s="144"/>
      <c r="G14" s="144"/>
      <c r="H14" s="144"/>
      <c r="I14" s="144"/>
      <c r="J14" s="144"/>
      <c r="K14" s="144"/>
      <c r="L14" s="144"/>
      <c r="M14" s="144"/>
      <c r="N14" s="144"/>
      <c r="O14" s="144"/>
      <c r="P14" s="144"/>
    </row>
    <row r="17" spans="2:10">
      <c r="B17" s="2" t="s">
        <v>214</v>
      </c>
    </row>
    <row r="19" spans="2:10" ht="28.2">
      <c r="B19" s="109" t="str">
        <f>+'Información General'!E20</f>
        <v>NOMBRE PROYECTO</v>
      </c>
      <c r="C19" s="338" t="s">
        <v>209</v>
      </c>
      <c r="D19" s="338"/>
      <c r="E19" s="338"/>
      <c r="F19" s="338" t="s">
        <v>210</v>
      </c>
      <c r="G19" s="338"/>
    </row>
    <row r="20" spans="2:10" ht="89.25" customHeight="1">
      <c r="B20" s="16" t="s">
        <v>211</v>
      </c>
      <c r="C20" s="249" t="s">
        <v>212</v>
      </c>
      <c r="D20" s="249"/>
      <c r="E20" s="249"/>
      <c r="F20" s="249" t="s">
        <v>213</v>
      </c>
      <c r="G20" s="249"/>
    </row>
    <row r="21" spans="2:10">
      <c r="B21" s="9" t="str">
        <f>+B19</f>
        <v>NOMBRE PROYECTO</v>
      </c>
      <c r="C21" s="252"/>
      <c r="D21" s="252"/>
      <c r="E21" s="252"/>
      <c r="F21" s="252"/>
      <c r="G21" s="252"/>
      <c r="J21" s="1" t="s">
        <v>50</v>
      </c>
    </row>
    <row r="22" spans="2:10">
      <c r="B22" s="9" t="str">
        <f>+B19</f>
        <v>NOMBRE PROYECTO</v>
      </c>
      <c r="C22" s="252"/>
      <c r="D22" s="252"/>
      <c r="E22" s="252"/>
      <c r="F22" s="252"/>
      <c r="G22" s="252"/>
    </row>
    <row r="23" spans="2:10">
      <c r="B23" s="9" t="str">
        <f>+B19</f>
        <v>NOMBRE PROYECTO</v>
      </c>
      <c r="C23" s="252"/>
      <c r="D23" s="252"/>
      <c r="E23" s="252"/>
      <c r="F23" s="252"/>
      <c r="G23" s="252"/>
      <c r="J23" s="14"/>
    </row>
    <row r="24" spans="2:10">
      <c r="B24" s="9" t="str">
        <f>+B19</f>
        <v>NOMBRE PROYECTO</v>
      </c>
      <c r="C24" s="252"/>
      <c r="D24" s="252"/>
      <c r="E24" s="252"/>
      <c r="F24" s="252"/>
      <c r="G24" s="252"/>
    </row>
    <row r="29" spans="2:10">
      <c r="B29" s="2" t="s">
        <v>215</v>
      </c>
    </row>
    <row r="31" spans="2:10" ht="28.2">
      <c r="B31" s="109" t="str">
        <f>+'Información General'!E20</f>
        <v>NOMBRE PROYECTO</v>
      </c>
      <c r="C31" s="338" t="s">
        <v>209</v>
      </c>
      <c r="D31" s="338"/>
      <c r="E31" s="338"/>
      <c r="F31" s="338" t="s">
        <v>210</v>
      </c>
      <c r="G31" s="338"/>
    </row>
    <row r="32" spans="2:10" ht="99.75" customHeight="1">
      <c r="B32" s="16" t="s">
        <v>211</v>
      </c>
      <c r="C32" s="249" t="s">
        <v>334</v>
      </c>
      <c r="D32" s="249"/>
      <c r="E32" s="249"/>
      <c r="F32" s="249" t="s">
        <v>213</v>
      </c>
      <c r="G32" s="249"/>
    </row>
    <row r="33" spans="2:10">
      <c r="B33" s="9" t="str">
        <f>+B31</f>
        <v>NOMBRE PROYECTO</v>
      </c>
      <c r="C33" s="252"/>
      <c r="D33" s="252"/>
      <c r="E33" s="252"/>
      <c r="F33" s="252"/>
      <c r="G33" s="252"/>
      <c r="J33" s="1" t="s">
        <v>50</v>
      </c>
    </row>
    <row r="34" spans="2:10">
      <c r="B34" s="9" t="str">
        <f>+B31</f>
        <v>NOMBRE PROYECTO</v>
      </c>
      <c r="C34" s="252"/>
      <c r="D34" s="252"/>
      <c r="E34" s="252"/>
      <c r="F34" s="252"/>
      <c r="G34" s="252"/>
    </row>
    <row r="35" spans="2:10">
      <c r="B35" s="9" t="str">
        <f>+B31</f>
        <v>NOMBRE PROYECTO</v>
      </c>
      <c r="C35" s="252"/>
      <c r="D35" s="252"/>
      <c r="E35" s="252"/>
      <c r="F35" s="252"/>
      <c r="G35" s="252"/>
      <c r="J35" s="14"/>
    </row>
    <row r="36" spans="2:10">
      <c r="B36" s="9" t="str">
        <f>+B31</f>
        <v>NOMBRE PROYECTO</v>
      </c>
      <c r="C36" s="252"/>
      <c r="D36" s="252"/>
      <c r="E36" s="252"/>
      <c r="F36" s="252"/>
      <c r="G36" s="252"/>
    </row>
    <row r="39" spans="2:10">
      <c r="B39" s="2" t="s">
        <v>227</v>
      </c>
    </row>
    <row r="40" spans="2:10">
      <c r="B40" s="1"/>
      <c r="C40" s="1"/>
      <c r="D40" s="1"/>
      <c r="E40" s="1"/>
      <c r="F40" s="1"/>
      <c r="G40" s="1"/>
      <c r="H40" s="1"/>
    </row>
    <row r="41" spans="2:10">
      <c r="B41" s="246" t="s">
        <v>228</v>
      </c>
      <c r="C41" s="246"/>
      <c r="D41" s="246"/>
      <c r="E41" s="246"/>
      <c r="F41" s="246"/>
      <c r="G41" s="271"/>
      <c r="H41" s="271"/>
    </row>
    <row r="42" spans="2:10">
      <c r="B42" s="1"/>
      <c r="C42" s="1"/>
      <c r="D42" s="1"/>
      <c r="E42" s="1"/>
      <c r="F42" s="1"/>
      <c r="G42" s="1"/>
      <c r="H42" s="1"/>
    </row>
    <row r="43" spans="2:10">
      <c r="B43" s="246" t="s">
        <v>335</v>
      </c>
      <c r="C43" s="246"/>
      <c r="D43" s="246"/>
      <c r="E43" s="246"/>
      <c r="F43" s="246"/>
      <c r="G43" s="271"/>
      <c r="H43" s="271"/>
    </row>
    <row r="44" spans="2:10">
      <c r="B44" s="1"/>
      <c r="C44" s="1"/>
      <c r="D44" s="1"/>
      <c r="E44" s="1"/>
      <c r="F44" s="1"/>
      <c r="G44" s="1"/>
      <c r="H44" s="1"/>
    </row>
    <row r="45" spans="2:10">
      <c r="B45" s="246" t="s">
        <v>229</v>
      </c>
      <c r="C45" s="246"/>
      <c r="D45" s="246"/>
      <c r="E45" s="246"/>
      <c r="F45" s="246"/>
      <c r="G45" s="271"/>
      <c r="H45" s="271"/>
    </row>
    <row r="46" spans="2:10">
      <c r="B46" s="1"/>
      <c r="C46" s="1"/>
      <c r="D46" s="1"/>
      <c r="E46" s="1"/>
      <c r="F46" s="1"/>
      <c r="G46" s="1"/>
      <c r="H46" s="1"/>
    </row>
    <row r="47" spans="2:10">
      <c r="B47" s="246" t="s">
        <v>230</v>
      </c>
      <c r="C47" s="246"/>
      <c r="D47" s="246"/>
      <c r="E47" s="246"/>
      <c r="F47" s="246"/>
      <c r="G47" s="271"/>
      <c r="H47" s="271"/>
    </row>
    <row r="48" spans="2:10">
      <c r="B48" s="1"/>
      <c r="C48" s="1"/>
      <c r="D48" s="1"/>
      <c r="E48" s="1"/>
      <c r="F48" s="1"/>
      <c r="G48" s="1"/>
      <c r="H48" s="1"/>
    </row>
    <row r="49" spans="2:8">
      <c r="B49" s="246" t="s">
        <v>231</v>
      </c>
      <c r="C49" s="246"/>
      <c r="D49" s="246"/>
      <c r="E49" s="246"/>
      <c r="F49" s="246"/>
      <c r="G49" s="271"/>
      <c r="H49" s="271"/>
    </row>
    <row r="50" spans="2:8">
      <c r="B50" s="1"/>
      <c r="C50" s="1"/>
      <c r="D50" s="1"/>
      <c r="E50" s="1"/>
      <c r="F50" s="1"/>
      <c r="G50" s="1"/>
      <c r="H50" s="1"/>
    </row>
    <row r="51" spans="2:8">
      <c r="B51" s="1" t="s">
        <v>50</v>
      </c>
      <c r="C51" s="1"/>
      <c r="D51" s="1"/>
      <c r="E51" s="1"/>
      <c r="F51" s="1"/>
      <c r="G51" s="1"/>
      <c r="H51" s="1"/>
    </row>
    <row r="52" spans="2:8">
      <c r="C52" s="1"/>
      <c r="D52" s="1"/>
      <c r="E52" s="1"/>
      <c r="F52" s="1"/>
      <c r="G52" s="1"/>
      <c r="H52" s="1"/>
    </row>
    <row r="53" spans="2:8">
      <c r="B53" s="202"/>
      <c r="C53" s="202"/>
      <c r="D53" s="202"/>
      <c r="E53" s="202"/>
      <c r="F53" s="202"/>
      <c r="G53" s="202"/>
      <c r="H53" s="202"/>
    </row>
    <row r="54" spans="2:8">
      <c r="B54" s="1"/>
      <c r="C54" s="1"/>
      <c r="D54" s="1"/>
      <c r="E54" s="1"/>
      <c r="F54" s="1"/>
      <c r="G54" s="1"/>
      <c r="H54" s="1"/>
    </row>
  </sheetData>
  <mergeCells count="36">
    <mergeCell ref="H7:P8"/>
    <mergeCell ref="B47:F47"/>
    <mergeCell ref="G47:H47"/>
    <mergeCell ref="B53:H53"/>
    <mergeCell ref="B49:F49"/>
    <mergeCell ref="G49:H49"/>
    <mergeCell ref="B41:F41"/>
    <mergeCell ref="G41:H41"/>
    <mergeCell ref="B43:F43"/>
    <mergeCell ref="G43:H43"/>
    <mergeCell ref="B45:F45"/>
    <mergeCell ref="G45:H45"/>
    <mergeCell ref="C34:E34"/>
    <mergeCell ref="F34:G34"/>
    <mergeCell ref="C35:E35"/>
    <mergeCell ref="F35:G35"/>
    <mergeCell ref="C36:E36"/>
    <mergeCell ref="F36:G36"/>
    <mergeCell ref="C31:E31"/>
    <mergeCell ref="F31:G31"/>
    <mergeCell ref="C32:E32"/>
    <mergeCell ref="F32:G32"/>
    <mergeCell ref="C33:E33"/>
    <mergeCell ref="F33:G33"/>
    <mergeCell ref="C22:E22"/>
    <mergeCell ref="F22:G22"/>
    <mergeCell ref="C23:E23"/>
    <mergeCell ref="F23:G23"/>
    <mergeCell ref="C24:E24"/>
    <mergeCell ref="F24:G24"/>
    <mergeCell ref="C19:E19"/>
    <mergeCell ref="F19:G19"/>
    <mergeCell ref="C20:E20"/>
    <mergeCell ref="F20:G20"/>
    <mergeCell ref="C21:E21"/>
    <mergeCell ref="F21:G21"/>
  </mergeCells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2DD7382A-B1B7-4E71-B561-F6EB476EA25F}">
          <x14:formula1>
            <xm:f>LISTAS!$AC$2:$AC$11</xm:f>
          </x14:formula1>
          <xm:sqref>C33:E36</xm:sqref>
        </x14:dataValidation>
        <x14:dataValidation type="list" allowBlank="1" showInputMessage="1" showErrorMessage="1" xr:uid="{B6E99BFB-8638-4547-B345-019F450E107E}">
          <x14:formula1>
            <xm:f>LISTAS!$C$2:$C$4</xm:f>
          </x14:formula1>
          <xm:sqref>G41 G43 G45 G47 G49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FF58D8-B287-4A47-8E0E-A8C13E2147C3}">
  <sheetPr codeName="Hoja10"/>
  <dimension ref="A1:AF52"/>
  <sheetViews>
    <sheetView showGridLines="0" workbookViewId="0">
      <selection activeCell="K9" sqref="K9"/>
    </sheetView>
  </sheetViews>
  <sheetFormatPr baseColWidth="10" defaultColWidth="11.44140625" defaultRowHeight="14.4"/>
  <cols>
    <col min="1" max="1" width="2.88671875" customWidth="1"/>
    <col min="2" max="2" width="19.33203125" customWidth="1"/>
    <col min="3" max="3" width="20.6640625" customWidth="1"/>
    <col min="4" max="4" width="27.6640625" customWidth="1"/>
    <col min="5" max="5" width="2.88671875" customWidth="1"/>
    <col min="7" max="7" width="2.88671875" customWidth="1"/>
    <col min="10" max="10" width="2.88671875" customWidth="1"/>
    <col min="11" max="18" width="28.5546875" bestFit="1" customWidth="1"/>
    <col min="19" max="19" width="2.88671875" customWidth="1"/>
    <col min="20" max="29" width="28.5546875" bestFit="1" customWidth="1"/>
  </cols>
  <sheetData>
    <row r="1" spans="1:32" s="135" customFormat="1" ht="15.6"/>
    <row r="2" spans="1:32" s="135" customFormat="1" ht="15.6"/>
    <row r="3" spans="1:32" s="136" customFormat="1" ht="15.6"/>
    <row r="4" spans="1:32" s="136" customFormat="1" ht="15.6">
      <c r="D4" s="137" t="s">
        <v>304</v>
      </c>
    </row>
    <row r="5" spans="1:32" s="136" customFormat="1" ht="21">
      <c r="D5" s="137" t="s">
        <v>369</v>
      </c>
      <c r="H5" s="138" t="s">
        <v>357</v>
      </c>
      <c r="I5" s="139"/>
      <c r="J5" s="139"/>
      <c r="K5" s="139"/>
    </row>
    <row r="6" spans="1:32" s="136" customFormat="1" ht="15.6">
      <c r="D6" s="140" t="s">
        <v>301</v>
      </c>
      <c r="I6" s="139"/>
      <c r="J6" s="139"/>
      <c r="K6" s="139"/>
    </row>
    <row r="7" spans="1:32" s="136" customFormat="1" ht="15.75" customHeight="1">
      <c r="D7" s="140" t="s">
        <v>302</v>
      </c>
      <c r="H7" s="371" t="s">
        <v>389</v>
      </c>
      <c r="I7" s="371"/>
      <c r="J7" s="371"/>
      <c r="K7" s="371"/>
      <c r="L7" s="371"/>
      <c r="M7" s="371"/>
      <c r="N7" s="371"/>
      <c r="O7" s="371"/>
      <c r="P7" s="371"/>
    </row>
    <row r="8" spans="1:32" s="136" customFormat="1" ht="15.6">
      <c r="D8" s="140" t="s">
        <v>368</v>
      </c>
      <c r="H8" s="371"/>
      <c r="I8" s="371"/>
      <c r="J8" s="371"/>
      <c r="K8" s="371"/>
      <c r="L8" s="371"/>
      <c r="M8" s="371"/>
      <c r="N8" s="371"/>
      <c r="O8" s="371"/>
      <c r="P8" s="371"/>
    </row>
    <row r="9" spans="1:32" s="136" customFormat="1" ht="15.6">
      <c r="H9" s="141"/>
      <c r="I9" s="139"/>
      <c r="J9" s="139"/>
      <c r="K9" s="139"/>
    </row>
    <row r="10" spans="1:32" s="135" customFormat="1" ht="15.6">
      <c r="H10" s="142"/>
      <c r="I10" s="143"/>
      <c r="J10" s="143"/>
      <c r="K10" s="143"/>
    </row>
    <row r="12" spans="1:32">
      <c r="A12" s="144"/>
      <c r="B12" s="144"/>
      <c r="C12" s="144"/>
      <c r="D12" s="144"/>
      <c r="E12" s="144"/>
      <c r="F12" s="144"/>
      <c r="G12" s="144"/>
      <c r="H12" s="144"/>
      <c r="I12" s="144"/>
      <c r="J12" s="144"/>
      <c r="K12" s="144"/>
      <c r="L12" s="144"/>
      <c r="M12" s="144"/>
      <c r="N12" s="144"/>
      <c r="O12" s="144"/>
      <c r="P12" s="144"/>
      <c r="Q12" s="144"/>
      <c r="R12" s="144"/>
      <c r="S12" s="144"/>
      <c r="T12" s="144"/>
      <c r="U12" s="144"/>
      <c r="V12" s="144"/>
      <c r="W12" s="144"/>
      <c r="X12" s="144"/>
      <c r="Y12" s="144"/>
      <c r="Z12" s="144"/>
      <c r="AA12" s="144"/>
      <c r="AB12" s="144"/>
      <c r="AC12" s="144"/>
      <c r="AD12" s="144"/>
      <c r="AE12" s="144"/>
      <c r="AF12" s="144"/>
    </row>
    <row r="13" spans="1:32" ht="17.399999999999999">
      <c r="A13" s="144"/>
      <c r="B13" s="147" t="s">
        <v>208</v>
      </c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44"/>
      <c r="P13" s="144"/>
      <c r="Q13" s="144"/>
      <c r="R13" s="144"/>
      <c r="S13" s="144"/>
      <c r="T13" s="144"/>
      <c r="U13" s="144"/>
      <c r="V13" s="144"/>
      <c r="W13" s="144"/>
      <c r="X13" s="144"/>
      <c r="Y13" s="144"/>
      <c r="Z13" s="144"/>
      <c r="AA13" s="144"/>
      <c r="AB13" s="144"/>
      <c r="AC13" s="144"/>
      <c r="AD13" s="144"/>
      <c r="AE13" s="144"/>
      <c r="AF13" s="144"/>
    </row>
    <row r="14" spans="1:32">
      <c r="A14" s="144"/>
      <c r="B14" s="144"/>
      <c r="C14" s="144"/>
      <c r="D14" s="144"/>
      <c r="E14" s="144"/>
      <c r="F14" s="144"/>
      <c r="G14" s="144"/>
      <c r="H14" s="144"/>
      <c r="I14" s="144"/>
      <c r="J14" s="144"/>
      <c r="K14" s="144"/>
      <c r="L14" s="144"/>
      <c r="M14" s="144"/>
      <c r="N14" s="144"/>
      <c r="O14" s="144"/>
      <c r="P14" s="144"/>
      <c r="Q14" s="144"/>
      <c r="R14" s="144"/>
      <c r="S14" s="144"/>
      <c r="T14" s="144"/>
      <c r="U14" s="144"/>
      <c r="V14" s="144"/>
      <c r="W14" s="144"/>
      <c r="X14" s="144"/>
      <c r="Y14" s="144"/>
      <c r="Z14" s="144"/>
      <c r="AA14" s="144"/>
      <c r="AB14" s="144"/>
      <c r="AC14" s="144"/>
      <c r="AD14" s="144"/>
      <c r="AE14" s="144"/>
      <c r="AF14" s="144"/>
    </row>
    <row r="15" spans="1:32" ht="15" thickBot="1"/>
    <row r="16" spans="1:32" ht="43.5" customHeight="1">
      <c r="B16" s="340" t="s">
        <v>232</v>
      </c>
      <c r="C16" s="341"/>
      <c r="D16" s="341" t="s">
        <v>160</v>
      </c>
      <c r="E16" s="94"/>
      <c r="F16" s="339" t="s">
        <v>233</v>
      </c>
      <c r="G16" s="94"/>
      <c r="H16" s="339" t="s">
        <v>188</v>
      </c>
      <c r="I16" s="339"/>
      <c r="J16" s="113"/>
      <c r="K16" s="114" t="s">
        <v>83</v>
      </c>
      <c r="L16" s="114" t="s">
        <v>83</v>
      </c>
      <c r="M16" s="114" t="s">
        <v>83</v>
      </c>
      <c r="N16" s="114" t="s">
        <v>83</v>
      </c>
      <c r="O16" s="114" t="s">
        <v>83</v>
      </c>
      <c r="P16" s="114" t="s">
        <v>83</v>
      </c>
      <c r="Q16" s="114" t="s">
        <v>83</v>
      </c>
      <c r="R16" s="114" t="s">
        <v>83</v>
      </c>
      <c r="S16" s="94"/>
      <c r="T16" s="115" t="s">
        <v>56</v>
      </c>
      <c r="U16" s="115" t="s">
        <v>56</v>
      </c>
      <c r="V16" s="115" t="s">
        <v>56</v>
      </c>
      <c r="W16" s="115" t="s">
        <v>56</v>
      </c>
      <c r="X16" s="115" t="s">
        <v>56</v>
      </c>
      <c r="Y16" s="115" t="s">
        <v>56</v>
      </c>
      <c r="Z16" s="115" t="s">
        <v>56</v>
      </c>
      <c r="AA16" s="115" t="s">
        <v>56</v>
      </c>
      <c r="AB16" s="115" t="s">
        <v>56</v>
      </c>
      <c r="AC16" s="115" t="s">
        <v>56</v>
      </c>
      <c r="AD16" s="17"/>
      <c r="AE16" s="17"/>
      <c r="AF16" s="17"/>
    </row>
    <row r="17" spans="2:32">
      <c r="B17" s="342"/>
      <c r="C17" s="343"/>
      <c r="D17" s="343"/>
      <c r="E17" s="93"/>
      <c r="F17" s="345"/>
      <c r="G17" s="93"/>
      <c r="H17" s="344" t="s">
        <v>130</v>
      </c>
      <c r="I17" s="344" t="s">
        <v>56</v>
      </c>
      <c r="J17" s="93"/>
      <c r="K17" s="70" t="str">
        <f>+'Información General'!$E$20</f>
        <v>NOMBRE PROYECTO</v>
      </c>
      <c r="L17" s="70" t="str">
        <f>+'Información General'!$E$20</f>
        <v>NOMBRE PROYECTO</v>
      </c>
      <c r="M17" s="70" t="str">
        <f>+'Información General'!$E$20</f>
        <v>NOMBRE PROYECTO</v>
      </c>
      <c r="N17" s="70" t="str">
        <f>+'Información General'!$E$20</f>
        <v>NOMBRE PROYECTO</v>
      </c>
      <c r="O17" s="70" t="str">
        <f>+'Información General'!$E$20</f>
        <v>NOMBRE PROYECTO</v>
      </c>
      <c r="P17" s="70" t="str">
        <f>+'Información General'!$E$20</f>
        <v>NOMBRE PROYECTO</v>
      </c>
      <c r="Q17" s="70" t="str">
        <f>+'Información General'!$E$20</f>
        <v>NOMBRE PROYECTO</v>
      </c>
      <c r="R17" s="70" t="str">
        <f>+'Información General'!$E$20</f>
        <v>NOMBRE PROYECTO</v>
      </c>
      <c r="S17" s="93"/>
      <c r="T17" s="71" t="str">
        <f>+'Información General'!$E$20</f>
        <v>NOMBRE PROYECTO</v>
      </c>
      <c r="U17" s="71" t="str">
        <f>+'Información General'!$E$20</f>
        <v>NOMBRE PROYECTO</v>
      </c>
      <c r="V17" s="71" t="str">
        <f>+'Información General'!$E$20</f>
        <v>NOMBRE PROYECTO</v>
      </c>
      <c r="W17" s="71" t="str">
        <f>+'Información General'!$E$20</f>
        <v>NOMBRE PROYECTO</v>
      </c>
      <c r="X17" s="71" t="str">
        <f>+'Información General'!$E$20</f>
        <v>NOMBRE PROYECTO</v>
      </c>
      <c r="Y17" s="71" t="str">
        <f>+'Información General'!$E$20</f>
        <v>NOMBRE PROYECTO</v>
      </c>
      <c r="Z17" s="71" t="str">
        <f>+'Información General'!$E$20</f>
        <v>NOMBRE PROYECTO</v>
      </c>
      <c r="AA17" s="71" t="str">
        <f>+'Información General'!$E$20</f>
        <v>NOMBRE PROYECTO</v>
      </c>
      <c r="AB17" s="71" t="str">
        <f>+'Información General'!$E$20</f>
        <v>NOMBRE PROYECTO</v>
      </c>
      <c r="AC17" s="71" t="str">
        <f>+'Información General'!$E$20</f>
        <v>NOMBRE PROYECTO</v>
      </c>
      <c r="AD17" s="17"/>
      <c r="AE17" s="17"/>
      <c r="AF17" s="17"/>
    </row>
    <row r="18" spans="2:32">
      <c r="B18" s="342"/>
      <c r="C18" s="343"/>
      <c r="D18" s="343"/>
      <c r="E18" s="93"/>
      <c r="F18" s="345"/>
      <c r="G18" s="93"/>
      <c r="H18" s="344"/>
      <c r="I18" s="344"/>
      <c r="J18" s="93"/>
      <c r="K18" s="92" t="s">
        <v>234</v>
      </c>
      <c r="L18" s="92" t="s">
        <v>234</v>
      </c>
      <c r="M18" s="92" t="s">
        <v>234</v>
      </c>
      <c r="N18" s="92" t="s">
        <v>234</v>
      </c>
      <c r="O18" s="92" t="s">
        <v>234</v>
      </c>
      <c r="P18" s="92" t="s">
        <v>234</v>
      </c>
      <c r="Q18" s="92" t="s">
        <v>234</v>
      </c>
      <c r="R18" s="92" t="s">
        <v>234</v>
      </c>
      <c r="S18" s="93"/>
      <c r="T18" s="110" t="s">
        <v>234</v>
      </c>
      <c r="U18" s="110" t="s">
        <v>234</v>
      </c>
      <c r="V18" s="110" t="s">
        <v>234</v>
      </c>
      <c r="W18" s="110" t="s">
        <v>234</v>
      </c>
      <c r="X18" s="110" t="s">
        <v>234</v>
      </c>
      <c r="Y18" s="110" t="s">
        <v>234</v>
      </c>
      <c r="Z18" s="110" t="s">
        <v>234</v>
      </c>
      <c r="AA18" s="110" t="s">
        <v>234</v>
      </c>
      <c r="AB18" s="110" t="s">
        <v>234</v>
      </c>
      <c r="AC18" s="110" t="s">
        <v>234</v>
      </c>
      <c r="AD18" s="17"/>
      <c r="AE18" s="17"/>
      <c r="AF18" s="17"/>
    </row>
    <row r="19" spans="2:32">
      <c r="B19" s="342"/>
      <c r="C19" s="343"/>
      <c r="D19" s="343"/>
      <c r="E19" s="93"/>
      <c r="F19" s="345"/>
      <c r="G19" s="93"/>
      <c r="H19" s="344"/>
      <c r="I19" s="344"/>
      <c r="J19" s="93"/>
      <c r="K19" s="70"/>
      <c r="L19" s="70"/>
      <c r="M19" s="70"/>
      <c r="N19" s="70"/>
      <c r="O19" s="70"/>
      <c r="P19" s="70"/>
      <c r="Q19" s="70"/>
      <c r="R19" s="70"/>
      <c r="S19" s="93"/>
      <c r="T19" s="71"/>
      <c r="U19" s="71"/>
      <c r="V19" s="71"/>
      <c r="W19" s="71"/>
      <c r="X19" s="71"/>
      <c r="Y19" s="71"/>
      <c r="Z19" s="71"/>
      <c r="AA19" s="71"/>
      <c r="AB19" s="71"/>
      <c r="AC19" s="71"/>
      <c r="AD19" s="17"/>
      <c r="AE19" s="17"/>
      <c r="AF19" s="17"/>
    </row>
    <row r="20" spans="2:32">
      <c r="B20" s="342"/>
      <c r="C20" s="343"/>
      <c r="D20" s="343"/>
      <c r="E20" s="93"/>
      <c r="F20" s="345"/>
      <c r="G20" s="93"/>
      <c r="H20" s="344"/>
      <c r="I20" s="344"/>
      <c r="J20" s="93"/>
      <c r="K20" s="92" t="s">
        <v>235</v>
      </c>
      <c r="L20" s="92" t="s">
        <v>235</v>
      </c>
      <c r="M20" s="92" t="s">
        <v>235</v>
      </c>
      <c r="N20" s="92" t="s">
        <v>235</v>
      </c>
      <c r="O20" s="92" t="s">
        <v>235</v>
      </c>
      <c r="P20" s="92" t="s">
        <v>235</v>
      </c>
      <c r="Q20" s="92" t="s">
        <v>235</v>
      </c>
      <c r="R20" s="92" t="s">
        <v>235</v>
      </c>
      <c r="S20" s="93"/>
      <c r="T20" s="110" t="s">
        <v>235</v>
      </c>
      <c r="U20" s="110" t="s">
        <v>235</v>
      </c>
      <c r="V20" s="110" t="s">
        <v>235</v>
      </c>
      <c r="W20" s="110" t="s">
        <v>235</v>
      </c>
      <c r="X20" s="110" t="s">
        <v>235</v>
      </c>
      <c r="Y20" s="110" t="s">
        <v>235</v>
      </c>
      <c r="Z20" s="110" t="s">
        <v>235</v>
      </c>
      <c r="AA20" s="110" t="s">
        <v>235</v>
      </c>
      <c r="AB20" s="110" t="s">
        <v>235</v>
      </c>
      <c r="AC20" s="110" t="s">
        <v>235</v>
      </c>
      <c r="AD20" s="17"/>
      <c r="AE20" s="17"/>
      <c r="AF20" s="17"/>
    </row>
    <row r="21" spans="2:32">
      <c r="B21" s="342"/>
      <c r="C21" s="343"/>
      <c r="D21" s="343"/>
      <c r="E21" s="93"/>
      <c r="F21" s="345"/>
      <c r="G21" s="93"/>
      <c r="H21" s="344"/>
      <c r="I21" s="344"/>
      <c r="J21" s="93"/>
      <c r="K21" s="70"/>
      <c r="L21" s="70"/>
      <c r="M21" s="70"/>
      <c r="N21" s="70"/>
      <c r="O21" s="70"/>
      <c r="P21" s="70"/>
      <c r="Q21" s="70"/>
      <c r="R21" s="70"/>
      <c r="S21" s="93"/>
      <c r="T21" s="71"/>
      <c r="U21" s="71"/>
      <c r="V21" s="71"/>
      <c r="W21" s="71"/>
      <c r="X21" s="71"/>
      <c r="Y21" s="71"/>
      <c r="Z21" s="71"/>
      <c r="AA21" s="71"/>
      <c r="AB21" s="71"/>
      <c r="AC21" s="71"/>
      <c r="AD21" s="17"/>
      <c r="AE21" s="17"/>
      <c r="AF21" s="17"/>
    </row>
    <row r="22" spans="2:32">
      <c r="B22" s="342"/>
      <c r="C22" s="343"/>
      <c r="D22" s="343"/>
      <c r="E22" s="93"/>
      <c r="F22" s="345"/>
      <c r="G22" s="93"/>
      <c r="H22" s="344"/>
      <c r="I22" s="344"/>
      <c r="J22" s="93"/>
      <c r="K22" s="92" t="s">
        <v>236</v>
      </c>
      <c r="L22" s="92" t="s">
        <v>236</v>
      </c>
      <c r="M22" s="92" t="s">
        <v>236</v>
      </c>
      <c r="N22" s="92" t="s">
        <v>236</v>
      </c>
      <c r="O22" s="92" t="s">
        <v>236</v>
      </c>
      <c r="P22" s="92" t="s">
        <v>236</v>
      </c>
      <c r="Q22" s="92" t="s">
        <v>236</v>
      </c>
      <c r="R22" s="92" t="s">
        <v>236</v>
      </c>
      <c r="S22" s="93"/>
      <c r="T22" s="110" t="s">
        <v>236</v>
      </c>
      <c r="U22" s="110" t="s">
        <v>236</v>
      </c>
      <c r="V22" s="110" t="s">
        <v>236</v>
      </c>
      <c r="W22" s="110" t="s">
        <v>236</v>
      </c>
      <c r="X22" s="110" t="s">
        <v>236</v>
      </c>
      <c r="Y22" s="110" t="s">
        <v>236</v>
      </c>
      <c r="Z22" s="110" t="s">
        <v>236</v>
      </c>
      <c r="AA22" s="110" t="s">
        <v>236</v>
      </c>
      <c r="AB22" s="110" t="s">
        <v>236</v>
      </c>
      <c r="AC22" s="110" t="s">
        <v>236</v>
      </c>
      <c r="AD22" s="17"/>
      <c r="AE22" s="17"/>
      <c r="AF22" s="17"/>
    </row>
    <row r="23" spans="2:32">
      <c r="B23" s="342"/>
      <c r="C23" s="343"/>
      <c r="D23" s="343"/>
      <c r="E23" s="93"/>
      <c r="F23" s="345"/>
      <c r="G23" s="93"/>
      <c r="H23" s="344"/>
      <c r="I23" s="344"/>
      <c r="J23" s="93"/>
      <c r="K23" s="70"/>
      <c r="L23" s="70"/>
      <c r="M23" s="70"/>
      <c r="N23" s="70"/>
      <c r="O23" s="70"/>
      <c r="P23" s="70"/>
      <c r="Q23" s="70"/>
      <c r="R23" s="70"/>
      <c r="S23" s="93"/>
      <c r="T23" s="71"/>
      <c r="U23" s="71"/>
      <c r="V23" s="71"/>
      <c r="W23" s="71"/>
      <c r="X23" s="71"/>
      <c r="Y23" s="71"/>
      <c r="Z23" s="71"/>
      <c r="AA23" s="71"/>
      <c r="AB23" s="71"/>
      <c r="AC23" s="71"/>
      <c r="AD23" s="17"/>
      <c r="AE23" s="17"/>
      <c r="AF23" s="17"/>
    </row>
    <row r="24" spans="2:32" ht="55.2">
      <c r="B24" s="325" t="s">
        <v>237</v>
      </c>
      <c r="C24" s="326"/>
      <c r="D24" s="116" t="s">
        <v>253</v>
      </c>
      <c r="E24" s="93"/>
      <c r="F24" s="92" t="s">
        <v>238</v>
      </c>
      <c r="G24" s="93"/>
      <c r="H24" s="92">
        <f>+SUM(K24:R24)</f>
        <v>0</v>
      </c>
      <c r="I24" s="92">
        <f>+SUM(T24:AC24)</f>
        <v>0</v>
      </c>
      <c r="J24" s="93"/>
      <c r="K24" s="92"/>
      <c r="L24" s="92"/>
      <c r="M24" s="92"/>
      <c r="N24" s="92"/>
      <c r="O24" s="92"/>
      <c r="P24" s="92"/>
      <c r="Q24" s="92"/>
      <c r="R24" s="92"/>
      <c r="S24" s="93"/>
      <c r="T24" s="110"/>
      <c r="U24" s="110"/>
      <c r="V24" s="110"/>
      <c r="W24" s="110"/>
      <c r="X24" s="110"/>
      <c r="Y24" s="110"/>
      <c r="Z24" s="110"/>
      <c r="AA24" s="110"/>
      <c r="AB24" s="110"/>
      <c r="AC24" s="110"/>
      <c r="AD24" s="17"/>
      <c r="AE24" s="17"/>
      <c r="AF24" s="17"/>
    </row>
    <row r="25" spans="2:32" ht="41.4">
      <c r="B25" s="325" t="s">
        <v>240</v>
      </c>
      <c r="C25" s="326"/>
      <c r="D25" s="116" t="s">
        <v>254</v>
      </c>
      <c r="E25" s="93"/>
      <c r="F25" s="92" t="s">
        <v>252</v>
      </c>
      <c r="G25" s="93"/>
      <c r="H25" s="92"/>
      <c r="I25" s="92"/>
      <c r="J25" s="93"/>
      <c r="K25" s="92"/>
      <c r="L25" s="92"/>
      <c r="M25" s="92"/>
      <c r="N25" s="92"/>
      <c r="O25" s="92"/>
      <c r="P25" s="92"/>
      <c r="Q25" s="92"/>
      <c r="R25" s="92"/>
      <c r="S25" s="93"/>
      <c r="T25" s="110"/>
      <c r="U25" s="110"/>
      <c r="V25" s="110"/>
      <c r="W25" s="110"/>
      <c r="X25" s="110"/>
      <c r="Y25" s="110"/>
      <c r="Z25" s="110"/>
      <c r="AA25" s="110"/>
      <c r="AB25" s="110"/>
      <c r="AC25" s="110"/>
      <c r="AD25" s="17"/>
      <c r="AE25" s="17"/>
      <c r="AF25" s="17"/>
    </row>
    <row r="26" spans="2:32" ht="55.2">
      <c r="B26" s="325" t="s">
        <v>241</v>
      </c>
      <c r="C26" s="326"/>
      <c r="D26" s="116" t="s">
        <v>255</v>
      </c>
      <c r="E26" s="93"/>
      <c r="F26" s="92" t="s">
        <v>238</v>
      </c>
      <c r="G26" s="93"/>
      <c r="H26" s="92">
        <f>+SUM(K26:R26)</f>
        <v>0</v>
      </c>
      <c r="I26" s="92">
        <f>+SUM(T26:AC26)</f>
        <v>0</v>
      </c>
      <c r="J26" s="93"/>
      <c r="K26" s="92"/>
      <c r="L26" s="92"/>
      <c r="M26" s="92"/>
      <c r="N26" s="92"/>
      <c r="O26" s="92"/>
      <c r="P26" s="92"/>
      <c r="Q26" s="92"/>
      <c r="R26" s="92"/>
      <c r="S26" s="93"/>
      <c r="T26" s="110"/>
      <c r="U26" s="110"/>
      <c r="V26" s="110"/>
      <c r="W26" s="110"/>
      <c r="X26" s="110"/>
      <c r="Y26" s="110"/>
      <c r="Z26" s="110"/>
      <c r="AA26" s="110"/>
      <c r="AB26" s="110"/>
      <c r="AC26" s="110"/>
      <c r="AD26" s="17"/>
      <c r="AE26" s="17"/>
      <c r="AF26" s="17"/>
    </row>
    <row r="27" spans="2:32" ht="27.6">
      <c r="B27" s="325" t="s">
        <v>257</v>
      </c>
      <c r="C27" s="326"/>
      <c r="D27" s="116" t="s">
        <v>256</v>
      </c>
      <c r="E27" s="93"/>
      <c r="F27" s="92" t="s">
        <v>247</v>
      </c>
      <c r="G27" s="93"/>
      <c r="H27" s="92">
        <f>+SUM(K27:R27)</f>
        <v>0</v>
      </c>
      <c r="I27" s="92">
        <f>+SUM(T27:AC27)</f>
        <v>0</v>
      </c>
      <c r="J27" s="93"/>
      <c r="K27" s="92"/>
      <c r="L27" s="92"/>
      <c r="M27" s="92"/>
      <c r="N27" s="92"/>
      <c r="O27" s="92"/>
      <c r="P27" s="92"/>
      <c r="Q27" s="92"/>
      <c r="R27" s="92"/>
      <c r="S27" s="93"/>
      <c r="T27" s="110"/>
      <c r="U27" s="110"/>
      <c r="V27" s="110"/>
      <c r="W27" s="110"/>
      <c r="X27" s="110"/>
      <c r="Y27" s="110"/>
      <c r="Z27" s="110"/>
      <c r="AA27" s="110"/>
      <c r="AB27" s="110"/>
      <c r="AC27" s="110"/>
      <c r="AD27" s="17"/>
      <c r="AE27" s="17"/>
      <c r="AF27" s="17"/>
    </row>
    <row r="28" spans="2:32" ht="41.4">
      <c r="B28" s="325" t="s">
        <v>258</v>
      </c>
      <c r="C28" s="326"/>
      <c r="D28" s="116" t="s">
        <v>259</v>
      </c>
      <c r="E28" s="93"/>
      <c r="F28" s="92"/>
      <c r="G28" s="93"/>
      <c r="H28" s="92"/>
      <c r="I28" s="92"/>
      <c r="J28" s="93"/>
      <c r="K28" s="92"/>
      <c r="L28" s="92"/>
      <c r="M28" s="92"/>
      <c r="N28" s="92"/>
      <c r="O28" s="92"/>
      <c r="P28" s="92"/>
      <c r="Q28" s="92"/>
      <c r="R28" s="92"/>
      <c r="S28" s="93"/>
      <c r="T28" s="110"/>
      <c r="U28" s="110"/>
      <c r="V28" s="110"/>
      <c r="W28" s="110"/>
      <c r="X28" s="110"/>
      <c r="Y28" s="110"/>
      <c r="Z28" s="110"/>
      <c r="AA28" s="110"/>
      <c r="AB28" s="110"/>
      <c r="AC28" s="110"/>
      <c r="AD28" s="17"/>
      <c r="AE28" s="17"/>
      <c r="AF28" s="17"/>
    </row>
    <row r="29" spans="2:32" ht="27.6">
      <c r="B29" s="325" t="s">
        <v>245</v>
      </c>
      <c r="C29" s="116" t="s">
        <v>242</v>
      </c>
      <c r="D29" s="116" t="s">
        <v>260</v>
      </c>
      <c r="E29" s="93"/>
      <c r="F29" s="92"/>
      <c r="G29" s="93"/>
      <c r="H29" s="92">
        <f>+SUM(K29:R29)</f>
        <v>0</v>
      </c>
      <c r="I29" s="92">
        <f>+SUM(T29:AC29)</f>
        <v>0</v>
      </c>
      <c r="J29" s="93"/>
      <c r="K29" s="92"/>
      <c r="L29" s="92"/>
      <c r="M29" s="92"/>
      <c r="N29" s="92"/>
      <c r="O29" s="92"/>
      <c r="P29" s="92"/>
      <c r="Q29" s="92"/>
      <c r="R29" s="92"/>
      <c r="S29" s="93"/>
      <c r="T29" s="110"/>
      <c r="U29" s="110"/>
      <c r="V29" s="110"/>
      <c r="W29" s="110"/>
      <c r="X29" s="110"/>
      <c r="Y29" s="110"/>
      <c r="Z29" s="110"/>
      <c r="AA29" s="110"/>
      <c r="AB29" s="110"/>
      <c r="AC29" s="110"/>
      <c r="AD29" s="17"/>
      <c r="AE29" s="17"/>
      <c r="AF29" s="17"/>
    </row>
    <row r="30" spans="2:32" ht="27.6">
      <c r="B30" s="325"/>
      <c r="C30" s="116" t="s">
        <v>243</v>
      </c>
      <c r="D30" s="116" t="s">
        <v>261</v>
      </c>
      <c r="E30" s="93"/>
      <c r="F30" s="92"/>
      <c r="G30" s="93"/>
      <c r="H30" s="92">
        <f>+SUM(K30:R30)</f>
        <v>0</v>
      </c>
      <c r="I30" s="92">
        <f>+SUM(T30:AC30)</f>
        <v>0</v>
      </c>
      <c r="J30" s="93"/>
      <c r="K30" s="92"/>
      <c r="L30" s="92"/>
      <c r="M30" s="92"/>
      <c r="N30" s="92"/>
      <c r="O30" s="92"/>
      <c r="P30" s="92"/>
      <c r="Q30" s="92"/>
      <c r="R30" s="92"/>
      <c r="S30" s="93"/>
      <c r="T30" s="110"/>
      <c r="U30" s="110"/>
      <c r="V30" s="110"/>
      <c r="W30" s="110"/>
      <c r="X30" s="110"/>
      <c r="Y30" s="110"/>
      <c r="Z30" s="110"/>
      <c r="AA30" s="110"/>
      <c r="AB30" s="110"/>
      <c r="AC30" s="110"/>
      <c r="AD30" s="17"/>
      <c r="AE30" s="17"/>
      <c r="AF30" s="17"/>
    </row>
    <row r="31" spans="2:32" ht="28.2" thickBot="1">
      <c r="B31" s="336"/>
      <c r="C31" s="117" t="s">
        <v>244</v>
      </c>
      <c r="D31" s="117" t="s">
        <v>262</v>
      </c>
      <c r="E31" s="97"/>
      <c r="F31" s="111"/>
      <c r="G31" s="97"/>
      <c r="H31" s="111">
        <f>+SUM(K31:R31)</f>
        <v>0</v>
      </c>
      <c r="I31" s="111">
        <f>+SUM(T31:AC31)</f>
        <v>0</v>
      </c>
      <c r="J31" s="97"/>
      <c r="K31" s="111"/>
      <c r="L31" s="111"/>
      <c r="M31" s="111"/>
      <c r="N31" s="111"/>
      <c r="O31" s="111"/>
      <c r="P31" s="111"/>
      <c r="Q31" s="111"/>
      <c r="R31" s="111"/>
      <c r="S31" s="97"/>
      <c r="T31" s="112"/>
      <c r="U31" s="112"/>
      <c r="V31" s="112"/>
      <c r="W31" s="112"/>
      <c r="X31" s="112"/>
      <c r="Y31" s="112"/>
      <c r="Z31" s="112"/>
      <c r="AA31" s="112"/>
      <c r="AB31" s="112"/>
      <c r="AC31" s="112"/>
      <c r="AD31" s="17"/>
      <c r="AE31" s="17"/>
      <c r="AF31" s="17"/>
    </row>
    <row r="32" spans="2:32"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</row>
    <row r="33" spans="2:32"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</row>
    <row r="34" spans="2:32"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</row>
    <row r="35" spans="2:32"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</row>
    <row r="36" spans="2:32"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</row>
    <row r="37" spans="2:32"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</row>
    <row r="38" spans="2:32">
      <c r="B38" s="17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</row>
    <row r="39" spans="2:32">
      <c r="B39" s="17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</row>
    <row r="40" spans="2:32">
      <c r="B40" s="17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</row>
    <row r="41" spans="2:32"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</row>
    <row r="42" spans="2:32"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</row>
    <row r="43" spans="2:32"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</row>
    <row r="44" spans="2:32"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</row>
    <row r="45" spans="2:32"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</row>
    <row r="46" spans="2:32"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</row>
    <row r="47" spans="2:32"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</row>
    <row r="48" spans="2:32"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</row>
    <row r="49" spans="2:32"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</row>
    <row r="50" spans="2:32"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</row>
    <row r="51" spans="2:32"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</row>
    <row r="52" spans="2:32"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</row>
  </sheetData>
  <mergeCells count="13">
    <mergeCell ref="B29:B31"/>
    <mergeCell ref="H16:I16"/>
    <mergeCell ref="B16:C23"/>
    <mergeCell ref="H17:H23"/>
    <mergeCell ref="I17:I23"/>
    <mergeCell ref="F16:F23"/>
    <mergeCell ref="D16:D23"/>
    <mergeCell ref="B24:C24"/>
    <mergeCell ref="B25:C25"/>
    <mergeCell ref="B26:C26"/>
    <mergeCell ref="B27:C27"/>
    <mergeCell ref="B28:C28"/>
    <mergeCell ref="H7:P8"/>
  </mergeCells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4CEEC2E8-79C5-4656-96F2-136C3CD2B457}">
          <x14:formula1>
            <xm:f>LISTAS!$AD$2:$AD$3</xm:f>
          </x14:formula1>
          <xm:sqref>F24 F26</xm:sqref>
        </x14:dataValidation>
        <x14:dataValidation type="list" allowBlank="1" showInputMessage="1" showErrorMessage="1" xr:uid="{32B18AD3-C5ED-4AE7-AD06-3E1852798C7A}">
          <x14:formula1>
            <xm:f>LISTAS!$AE$2:$AE$3</xm:f>
          </x14:formula1>
          <xm:sqref>F27:F28</xm:sqref>
        </x14:dataValidation>
        <x14:dataValidation type="list" allowBlank="1" showInputMessage="1" showErrorMessage="1" xr:uid="{9B83C862-3AC1-40BA-8335-E873A1CC7F7C}">
          <x14:formula1>
            <xm:f>LISTAS!$AF$2:$AF$3</xm:f>
          </x14:formula1>
          <xm:sqref>F29:F31</xm:sqref>
        </x14:dataValidation>
        <x14:dataValidation type="list" allowBlank="1" showInputMessage="1" showErrorMessage="1" xr:uid="{C6D12C52-0274-49D4-86F5-E32E75FC9242}">
          <x14:formula1>
            <xm:f>LISTAS!$AG$2</xm:f>
          </x14:formula1>
          <xm:sqref>F25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2ECFF6-258B-4D6A-9B92-2474C3B8875F}">
  <sheetPr codeName="Hoja12"/>
  <dimension ref="A1:R106"/>
  <sheetViews>
    <sheetView showGridLines="0" zoomScale="80" zoomScaleNormal="80" workbookViewId="0">
      <selection activeCell="D4" sqref="D4:P9"/>
    </sheetView>
  </sheetViews>
  <sheetFormatPr baseColWidth="10" defaultColWidth="11.44140625" defaultRowHeight="14.4"/>
  <cols>
    <col min="1" max="1" width="2.88671875" customWidth="1"/>
    <col min="2" max="2" width="14" customWidth="1"/>
    <col min="3" max="3" width="15.33203125" customWidth="1"/>
    <col min="4" max="4" width="15.6640625" customWidth="1"/>
    <col min="5" max="5" width="20.109375" customWidth="1"/>
    <col min="6" max="6" width="20.5546875" bestFit="1" customWidth="1"/>
    <col min="7" max="7" width="21.6640625" bestFit="1" customWidth="1"/>
    <col min="8" max="9" width="22.6640625" bestFit="1" customWidth="1"/>
    <col min="10" max="10" width="24.88671875" customWidth="1"/>
    <col min="12" max="12" width="11.44140625" customWidth="1"/>
    <col min="13" max="13" width="14" hidden="1" customWidth="1"/>
    <col min="14" max="17" width="11.44140625" hidden="1" customWidth="1"/>
    <col min="18" max="18" width="11.44140625" customWidth="1"/>
  </cols>
  <sheetData>
    <row r="1" spans="1:18" s="135" customFormat="1" ht="15.6"/>
    <row r="2" spans="1:18" s="135" customFormat="1" ht="15.6"/>
    <row r="3" spans="1:18" s="136" customFormat="1" ht="15.6"/>
    <row r="4" spans="1:18" s="136" customFormat="1" ht="15.6">
      <c r="D4" s="137" t="s">
        <v>304</v>
      </c>
    </row>
    <row r="5" spans="1:18" s="136" customFormat="1" ht="21">
      <c r="D5" s="137" t="s">
        <v>369</v>
      </c>
      <c r="H5" s="138" t="s">
        <v>357</v>
      </c>
      <c r="I5" s="139"/>
      <c r="J5" s="139"/>
      <c r="K5" s="139"/>
    </row>
    <row r="6" spans="1:18" s="136" customFormat="1" ht="15.6">
      <c r="D6" s="140" t="s">
        <v>301</v>
      </c>
      <c r="I6" s="139"/>
      <c r="J6" s="139"/>
      <c r="K6" s="139"/>
    </row>
    <row r="7" spans="1:18" s="136" customFormat="1" ht="15.75" customHeight="1">
      <c r="D7" s="140" t="s">
        <v>302</v>
      </c>
      <c r="H7" s="371" t="s">
        <v>389</v>
      </c>
      <c r="I7" s="371"/>
      <c r="J7" s="371"/>
      <c r="K7" s="371"/>
      <c r="L7" s="371"/>
      <c r="M7" s="371"/>
      <c r="N7" s="371"/>
      <c r="O7" s="371"/>
      <c r="P7" s="371"/>
      <c r="Q7" s="139"/>
    </row>
    <row r="8" spans="1:18" s="136" customFormat="1" ht="15.6">
      <c r="D8" s="140" t="s">
        <v>368</v>
      </c>
      <c r="H8" s="371"/>
      <c r="I8" s="371"/>
      <c r="J8" s="371"/>
      <c r="K8" s="371"/>
      <c r="L8" s="371"/>
      <c r="M8" s="371"/>
      <c r="N8" s="371"/>
      <c r="O8" s="371"/>
      <c r="P8" s="371"/>
      <c r="Q8" s="139"/>
    </row>
    <row r="9" spans="1:18" s="136" customFormat="1" ht="15.6">
      <c r="H9" s="141"/>
      <c r="I9" s="139"/>
      <c r="J9" s="139"/>
      <c r="K9" s="139"/>
    </row>
    <row r="10" spans="1:18" s="135" customFormat="1" ht="15.6">
      <c r="H10" s="142"/>
      <c r="I10" s="143"/>
      <c r="J10" s="143"/>
      <c r="K10" s="143"/>
    </row>
    <row r="12" spans="1:18">
      <c r="A12" s="144"/>
      <c r="B12" s="144"/>
      <c r="C12" s="144"/>
      <c r="D12" s="144"/>
      <c r="E12" s="144"/>
      <c r="F12" s="144"/>
      <c r="G12" s="144"/>
      <c r="H12" s="144"/>
      <c r="I12" s="144"/>
      <c r="J12" s="144"/>
      <c r="K12" s="144"/>
      <c r="L12" s="144"/>
      <c r="M12" s="144"/>
      <c r="N12" s="144"/>
      <c r="O12" s="144"/>
      <c r="P12" s="144"/>
      <c r="Q12" s="144"/>
      <c r="R12" s="144"/>
    </row>
    <row r="13" spans="1:18" ht="17.399999999999999">
      <c r="A13" s="144"/>
      <c r="B13" s="147" t="s">
        <v>263</v>
      </c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44"/>
      <c r="P13" s="144"/>
      <c r="Q13" s="144"/>
      <c r="R13" s="144"/>
    </row>
    <row r="14" spans="1:18">
      <c r="A14" s="144"/>
      <c r="B14" s="144"/>
      <c r="C14" s="144"/>
      <c r="D14" s="144"/>
      <c r="E14" s="144"/>
      <c r="F14" s="144"/>
      <c r="G14" s="144"/>
      <c r="H14" s="144"/>
      <c r="I14" s="144"/>
      <c r="J14" s="144"/>
      <c r="K14" s="144"/>
      <c r="L14" s="144"/>
      <c r="M14" s="144"/>
      <c r="N14" s="144"/>
      <c r="O14" s="144"/>
      <c r="P14" s="144"/>
      <c r="Q14" s="144"/>
      <c r="R14" s="144"/>
    </row>
    <row r="18" spans="2:10">
      <c r="B18" s="2" t="s">
        <v>268</v>
      </c>
    </row>
    <row r="19" spans="2:10" ht="15" thickBot="1"/>
    <row r="20" spans="2:10" ht="41.4">
      <c r="B20" s="358" t="s">
        <v>264</v>
      </c>
      <c r="C20" s="359"/>
      <c r="D20" s="118" t="s">
        <v>265</v>
      </c>
      <c r="E20" s="119" t="s">
        <v>266</v>
      </c>
      <c r="F20" s="118" t="s">
        <v>267</v>
      </c>
      <c r="G20" s="118" t="s">
        <v>269</v>
      </c>
      <c r="H20" s="118" t="s">
        <v>270</v>
      </c>
      <c r="I20" s="118" t="s">
        <v>271</v>
      </c>
      <c r="J20" s="120" t="s">
        <v>272</v>
      </c>
    </row>
    <row r="21" spans="2:10">
      <c r="B21" s="325" t="s">
        <v>37</v>
      </c>
      <c r="C21" s="326"/>
      <c r="D21" s="252" t="s">
        <v>274</v>
      </c>
      <c r="E21" s="88" t="s">
        <v>283</v>
      </c>
      <c r="F21" s="9"/>
      <c r="G21" s="9"/>
      <c r="H21" s="9"/>
      <c r="I21" s="9"/>
      <c r="J21" s="103" t="str">
        <f>IFERROR(+AVERAGE(F21:I21),"")</f>
        <v/>
      </c>
    </row>
    <row r="22" spans="2:10">
      <c r="B22" s="325"/>
      <c r="C22" s="326"/>
      <c r="D22" s="252"/>
      <c r="E22" s="88" t="s">
        <v>284</v>
      </c>
      <c r="F22" s="9"/>
      <c r="G22" s="9"/>
      <c r="H22" s="9"/>
      <c r="I22" s="9"/>
      <c r="J22" s="103" t="str">
        <f t="shared" ref="J22:J44" si="0">IFERROR(+AVERAGE(F22:I22),"")</f>
        <v/>
      </c>
    </row>
    <row r="23" spans="2:10">
      <c r="B23" s="325" t="s">
        <v>42</v>
      </c>
      <c r="C23" s="326"/>
      <c r="D23" s="252" t="s">
        <v>274</v>
      </c>
      <c r="E23" s="88" t="s">
        <v>283</v>
      </c>
      <c r="F23" s="9"/>
      <c r="G23" s="9"/>
      <c r="H23" s="9"/>
      <c r="I23" s="9"/>
      <c r="J23" s="103" t="str">
        <f t="shared" si="0"/>
        <v/>
      </c>
    </row>
    <row r="24" spans="2:10">
      <c r="B24" s="325"/>
      <c r="C24" s="326"/>
      <c r="D24" s="252"/>
      <c r="E24" s="88" t="s">
        <v>284</v>
      </c>
      <c r="F24" s="9"/>
      <c r="G24" s="9"/>
      <c r="H24" s="9"/>
      <c r="I24" s="9"/>
      <c r="J24" s="103" t="str">
        <f t="shared" si="0"/>
        <v/>
      </c>
    </row>
    <row r="25" spans="2:10">
      <c r="B25" s="325" t="s">
        <v>275</v>
      </c>
      <c r="C25" s="326"/>
      <c r="D25" s="252" t="s">
        <v>274</v>
      </c>
      <c r="E25" s="88" t="s">
        <v>283</v>
      </c>
      <c r="F25" s="9"/>
      <c r="G25" s="9"/>
      <c r="H25" s="9"/>
      <c r="I25" s="9"/>
      <c r="J25" s="103" t="str">
        <f t="shared" si="0"/>
        <v/>
      </c>
    </row>
    <row r="26" spans="2:10">
      <c r="B26" s="325"/>
      <c r="C26" s="326"/>
      <c r="D26" s="252"/>
      <c r="E26" s="88" t="s">
        <v>284</v>
      </c>
      <c r="F26" s="9"/>
      <c r="G26" s="9"/>
      <c r="H26" s="9"/>
      <c r="I26" s="9"/>
      <c r="J26" s="103" t="str">
        <f t="shared" si="0"/>
        <v/>
      </c>
    </row>
    <row r="27" spans="2:10">
      <c r="B27" s="325" t="s">
        <v>276</v>
      </c>
      <c r="C27" s="326"/>
      <c r="D27" s="252" t="s">
        <v>274</v>
      </c>
      <c r="E27" s="88" t="s">
        <v>283</v>
      </c>
      <c r="F27" s="9"/>
      <c r="G27" s="9"/>
      <c r="H27" s="9"/>
      <c r="I27" s="9"/>
      <c r="J27" s="103" t="str">
        <f t="shared" si="0"/>
        <v/>
      </c>
    </row>
    <row r="28" spans="2:10">
      <c r="B28" s="325"/>
      <c r="C28" s="326"/>
      <c r="D28" s="252"/>
      <c r="E28" s="88" t="s">
        <v>284</v>
      </c>
      <c r="F28" s="9"/>
      <c r="G28" s="9"/>
      <c r="H28" s="9"/>
      <c r="I28" s="9"/>
      <c r="J28" s="103" t="str">
        <f t="shared" si="0"/>
        <v/>
      </c>
    </row>
    <row r="29" spans="2:10">
      <c r="B29" s="325" t="s">
        <v>277</v>
      </c>
      <c r="C29" s="326"/>
      <c r="D29" s="252" t="s">
        <v>274</v>
      </c>
      <c r="E29" s="88" t="s">
        <v>283</v>
      </c>
      <c r="F29" s="9"/>
      <c r="G29" s="9"/>
      <c r="H29" s="9"/>
      <c r="I29" s="9"/>
      <c r="J29" s="103" t="str">
        <f t="shared" si="0"/>
        <v/>
      </c>
    </row>
    <row r="30" spans="2:10">
      <c r="B30" s="325"/>
      <c r="C30" s="326"/>
      <c r="D30" s="252"/>
      <c r="E30" s="88" t="s">
        <v>284</v>
      </c>
      <c r="F30" s="9"/>
      <c r="G30" s="9"/>
      <c r="H30" s="9"/>
      <c r="I30" s="9"/>
      <c r="J30" s="103" t="str">
        <f t="shared" si="0"/>
        <v/>
      </c>
    </row>
    <row r="31" spans="2:10">
      <c r="B31" s="325" t="s">
        <v>278</v>
      </c>
      <c r="C31" s="326"/>
      <c r="D31" s="252" t="s">
        <v>274</v>
      </c>
      <c r="E31" s="88" t="s">
        <v>283</v>
      </c>
      <c r="F31" s="9"/>
      <c r="G31" s="9"/>
      <c r="H31" s="9"/>
      <c r="I31" s="9"/>
      <c r="J31" s="103" t="str">
        <f t="shared" si="0"/>
        <v/>
      </c>
    </row>
    <row r="32" spans="2:10">
      <c r="B32" s="325"/>
      <c r="C32" s="326"/>
      <c r="D32" s="252"/>
      <c r="E32" s="88" t="s">
        <v>284</v>
      </c>
      <c r="F32" s="9"/>
      <c r="G32" s="9"/>
      <c r="H32" s="9"/>
      <c r="I32" s="9"/>
      <c r="J32" s="103" t="str">
        <f t="shared" si="0"/>
        <v/>
      </c>
    </row>
    <row r="33" spans="2:10">
      <c r="B33" s="325" t="s">
        <v>279</v>
      </c>
      <c r="C33" s="326"/>
      <c r="D33" s="252" t="s">
        <v>274</v>
      </c>
      <c r="E33" s="88" t="s">
        <v>283</v>
      </c>
      <c r="F33" s="9"/>
      <c r="G33" s="9"/>
      <c r="H33" s="9"/>
      <c r="I33" s="9"/>
      <c r="J33" s="103" t="str">
        <f t="shared" si="0"/>
        <v/>
      </c>
    </row>
    <row r="34" spans="2:10">
      <c r="B34" s="325"/>
      <c r="C34" s="326"/>
      <c r="D34" s="252"/>
      <c r="E34" s="88" t="s">
        <v>284</v>
      </c>
      <c r="F34" s="9"/>
      <c r="G34" s="9"/>
      <c r="H34" s="9"/>
      <c r="I34" s="9"/>
      <c r="J34" s="103" t="str">
        <f t="shared" si="0"/>
        <v/>
      </c>
    </row>
    <row r="35" spans="2:10">
      <c r="B35" s="325" t="s">
        <v>280</v>
      </c>
      <c r="C35" s="326"/>
      <c r="D35" s="252" t="s">
        <v>274</v>
      </c>
      <c r="E35" s="88" t="s">
        <v>283</v>
      </c>
      <c r="F35" s="9"/>
      <c r="G35" s="9"/>
      <c r="H35" s="9"/>
      <c r="I35" s="9"/>
      <c r="J35" s="103" t="str">
        <f t="shared" si="0"/>
        <v/>
      </c>
    </row>
    <row r="36" spans="2:10">
      <c r="B36" s="325"/>
      <c r="C36" s="326"/>
      <c r="D36" s="252"/>
      <c r="E36" s="88" t="s">
        <v>284</v>
      </c>
      <c r="F36" s="9"/>
      <c r="G36" s="9"/>
      <c r="H36" s="9"/>
      <c r="I36" s="9"/>
      <c r="J36" s="103" t="str">
        <f t="shared" si="0"/>
        <v/>
      </c>
    </row>
    <row r="37" spans="2:10">
      <c r="B37" s="325" t="s">
        <v>281</v>
      </c>
      <c r="C37" s="326"/>
      <c r="D37" s="252" t="s">
        <v>273</v>
      </c>
      <c r="E37" s="88" t="s">
        <v>283</v>
      </c>
      <c r="F37" s="9"/>
      <c r="G37" s="9"/>
      <c r="H37" s="9"/>
      <c r="I37" s="9"/>
      <c r="J37" s="103" t="str">
        <f t="shared" si="0"/>
        <v/>
      </c>
    </row>
    <row r="38" spans="2:10">
      <c r="B38" s="325"/>
      <c r="C38" s="326"/>
      <c r="D38" s="252"/>
      <c r="E38" s="88" t="s">
        <v>284</v>
      </c>
      <c r="F38" s="9"/>
      <c r="G38" s="9"/>
      <c r="H38" s="9"/>
      <c r="I38" s="9"/>
      <c r="J38" s="103" t="str">
        <f t="shared" si="0"/>
        <v/>
      </c>
    </row>
    <row r="39" spans="2:10">
      <c r="B39" s="325" t="s">
        <v>336</v>
      </c>
      <c r="C39" s="326"/>
      <c r="D39" s="252" t="s">
        <v>274</v>
      </c>
      <c r="E39" s="88" t="s">
        <v>283</v>
      </c>
      <c r="F39" s="9"/>
      <c r="G39" s="9"/>
      <c r="H39" s="9"/>
      <c r="I39" s="9"/>
      <c r="J39" s="103" t="str">
        <f t="shared" si="0"/>
        <v/>
      </c>
    </row>
    <row r="40" spans="2:10">
      <c r="B40" s="325"/>
      <c r="C40" s="326"/>
      <c r="D40" s="252"/>
      <c r="E40" s="88" t="s">
        <v>284</v>
      </c>
      <c r="F40" s="9"/>
      <c r="G40" s="9"/>
      <c r="H40" s="9"/>
      <c r="I40" s="9"/>
      <c r="J40" s="103" t="str">
        <f t="shared" si="0"/>
        <v/>
      </c>
    </row>
    <row r="41" spans="2:10">
      <c r="B41" s="325" t="s">
        <v>40</v>
      </c>
      <c r="C41" s="326"/>
      <c r="D41" s="252" t="s">
        <v>273</v>
      </c>
      <c r="E41" s="88" t="s">
        <v>283</v>
      </c>
      <c r="F41" s="9"/>
      <c r="G41" s="9"/>
      <c r="H41" s="9"/>
      <c r="I41" s="9"/>
      <c r="J41" s="103" t="str">
        <f t="shared" si="0"/>
        <v/>
      </c>
    </row>
    <row r="42" spans="2:10">
      <c r="B42" s="325"/>
      <c r="C42" s="326"/>
      <c r="D42" s="252"/>
      <c r="E42" s="88" t="s">
        <v>284</v>
      </c>
      <c r="F42" s="9"/>
      <c r="G42" s="9"/>
      <c r="H42" s="9"/>
      <c r="I42" s="9"/>
      <c r="J42" s="103" t="str">
        <f t="shared" si="0"/>
        <v/>
      </c>
    </row>
    <row r="43" spans="2:10">
      <c r="B43" s="325" t="s">
        <v>282</v>
      </c>
      <c r="C43" s="326"/>
      <c r="D43" s="252" t="s">
        <v>274</v>
      </c>
      <c r="E43" s="88" t="s">
        <v>283</v>
      </c>
      <c r="F43" s="9"/>
      <c r="G43" s="9"/>
      <c r="H43" s="9"/>
      <c r="I43" s="9"/>
      <c r="J43" s="103" t="str">
        <f t="shared" si="0"/>
        <v/>
      </c>
    </row>
    <row r="44" spans="2:10" ht="15" thickBot="1">
      <c r="B44" s="336"/>
      <c r="C44" s="337"/>
      <c r="D44" s="330"/>
      <c r="E44" s="89" t="s">
        <v>284</v>
      </c>
      <c r="F44" s="9"/>
      <c r="G44" s="9"/>
      <c r="H44" s="9"/>
      <c r="I44" s="9"/>
      <c r="J44" s="103" t="str">
        <f t="shared" si="0"/>
        <v/>
      </c>
    </row>
    <row r="49" spans="2:17">
      <c r="B49" s="2" t="s">
        <v>285</v>
      </c>
    </row>
    <row r="50" spans="2:17" ht="15" thickBot="1">
      <c r="O50" t="s">
        <v>292</v>
      </c>
    </row>
    <row r="51" spans="2:17" ht="41.4">
      <c r="B51" s="358" t="s">
        <v>264</v>
      </c>
      <c r="C51" s="359"/>
      <c r="D51" s="118" t="s">
        <v>265</v>
      </c>
      <c r="E51" s="118" t="s">
        <v>344</v>
      </c>
      <c r="F51" s="119" t="s">
        <v>266</v>
      </c>
      <c r="G51" s="118" t="s">
        <v>286</v>
      </c>
      <c r="H51" s="118" t="s">
        <v>56</v>
      </c>
      <c r="I51" s="119" t="s">
        <v>287</v>
      </c>
      <c r="J51" s="120" t="s">
        <v>288</v>
      </c>
      <c r="O51" t="s">
        <v>293</v>
      </c>
      <c r="P51" t="s">
        <v>130</v>
      </c>
      <c r="Q51" t="s">
        <v>56</v>
      </c>
    </row>
    <row r="52" spans="2:17">
      <c r="B52" s="325" t="s">
        <v>37</v>
      </c>
      <c r="C52" s="326"/>
      <c r="D52" s="252" t="s">
        <v>274</v>
      </c>
      <c r="E52" s="195"/>
      <c r="F52" s="88" t="s">
        <v>283</v>
      </c>
      <c r="G52" s="121" t="str">
        <f t="shared" ref="G52:G75" si="1">J21</f>
        <v/>
      </c>
      <c r="H52" s="9"/>
      <c r="I52" s="130" t="str">
        <f>+IFERROR(1-(H52/G52),"")</f>
        <v/>
      </c>
      <c r="J52" s="360" t="str">
        <f>IFERROR(+H52/(SUM($H$52,$H$54,$H$56,$H$58,$H$60,$H$62,$H$64,$H$66,$H$68,$H$70,$H$72,$H$74)),"")</f>
        <v/>
      </c>
      <c r="N52" t="str">
        <f>+IF(E52=0,"Regulado",E52)</f>
        <v>Regulado</v>
      </c>
      <c r="O52" t="str">
        <f>+D52</f>
        <v>Electricidad</v>
      </c>
      <c r="P52" t="str">
        <f>+G52</f>
        <v/>
      </c>
      <c r="Q52">
        <f>+H52</f>
        <v>0</v>
      </c>
    </row>
    <row r="53" spans="2:17">
      <c r="B53" s="325"/>
      <c r="C53" s="326"/>
      <c r="D53" s="252"/>
      <c r="E53" s="352"/>
      <c r="F53" s="88" t="s">
        <v>284</v>
      </c>
      <c r="G53" s="121" t="str">
        <f t="shared" si="1"/>
        <v/>
      </c>
      <c r="H53" s="9"/>
      <c r="I53" s="130" t="str">
        <f t="shared" ref="I53:I75" si="2">+IFERROR(1-(H53/G53),"")</f>
        <v/>
      </c>
      <c r="J53" s="360"/>
    </row>
    <row r="54" spans="2:17">
      <c r="B54" s="325" t="s">
        <v>42</v>
      </c>
      <c r="C54" s="326"/>
      <c r="D54" s="252" t="s">
        <v>274</v>
      </c>
      <c r="E54" s="195"/>
      <c r="F54" s="88" t="s">
        <v>283</v>
      </c>
      <c r="G54" s="121" t="str">
        <f t="shared" si="1"/>
        <v/>
      </c>
      <c r="H54" s="9"/>
      <c r="I54" s="130" t="str">
        <f t="shared" si="2"/>
        <v/>
      </c>
      <c r="J54" s="360" t="str">
        <f t="shared" ref="J54" si="3">IFERROR(+H54/(SUM($H$52,$H$54,$H$56,$H$58,$H$60,$H$62,$H$64,$H$66,$H$68,$H$70,$H$72,$H$74)),"")</f>
        <v/>
      </c>
      <c r="N54" t="str">
        <f>+IF(E54=0,"Regulado",E54)</f>
        <v>Regulado</v>
      </c>
      <c r="O54" t="str">
        <f>+D54</f>
        <v>Electricidad</v>
      </c>
      <c r="P54" t="str">
        <f>+G54</f>
        <v/>
      </c>
      <c r="Q54">
        <f>+H54</f>
        <v>0</v>
      </c>
    </row>
    <row r="55" spans="2:17">
      <c r="B55" s="325"/>
      <c r="C55" s="326"/>
      <c r="D55" s="252"/>
      <c r="E55" s="352"/>
      <c r="F55" s="88" t="s">
        <v>284</v>
      </c>
      <c r="G55" s="121" t="str">
        <f t="shared" si="1"/>
        <v/>
      </c>
      <c r="H55" s="9"/>
      <c r="I55" s="130" t="str">
        <f t="shared" si="2"/>
        <v/>
      </c>
      <c r="J55" s="360"/>
    </row>
    <row r="56" spans="2:17">
      <c r="B56" s="325" t="s">
        <v>275</v>
      </c>
      <c r="C56" s="326"/>
      <c r="D56" s="252" t="s">
        <v>273</v>
      </c>
      <c r="E56" s="195"/>
      <c r="F56" s="88" t="s">
        <v>283</v>
      </c>
      <c r="G56" s="121" t="str">
        <f t="shared" si="1"/>
        <v/>
      </c>
      <c r="H56" s="9"/>
      <c r="I56" s="130" t="str">
        <f t="shared" si="2"/>
        <v/>
      </c>
      <c r="J56" s="360" t="str">
        <f t="shared" ref="J56" si="4">IFERROR(+H56/(SUM($H$52,$H$54,$H$56,$H$58,$H$60,$H$62,$H$64,$H$66,$H$68,$H$70,$H$72,$H$74)),"")</f>
        <v/>
      </c>
      <c r="N56" t="str">
        <f>+IF(E56=0,"Regulado",E56)</f>
        <v>Regulado</v>
      </c>
      <c r="O56" t="str">
        <f>+D56</f>
        <v>Gas</v>
      </c>
      <c r="P56" t="str">
        <f>+G56</f>
        <v/>
      </c>
      <c r="Q56">
        <f>+H56</f>
        <v>0</v>
      </c>
    </row>
    <row r="57" spans="2:17">
      <c r="B57" s="325"/>
      <c r="C57" s="326"/>
      <c r="D57" s="252"/>
      <c r="E57" s="352"/>
      <c r="F57" s="88" t="s">
        <v>284</v>
      </c>
      <c r="G57" s="121" t="str">
        <f t="shared" si="1"/>
        <v/>
      </c>
      <c r="H57" s="9"/>
      <c r="I57" s="130" t="str">
        <f t="shared" si="2"/>
        <v/>
      </c>
      <c r="J57" s="360"/>
    </row>
    <row r="58" spans="2:17">
      <c r="B58" s="325" t="s">
        <v>276</v>
      </c>
      <c r="C58" s="326"/>
      <c r="D58" s="252" t="s">
        <v>274</v>
      </c>
      <c r="E58" s="195"/>
      <c r="F58" s="88" t="s">
        <v>283</v>
      </c>
      <c r="G58" s="121" t="str">
        <f t="shared" si="1"/>
        <v/>
      </c>
      <c r="H58" s="9"/>
      <c r="I58" s="130" t="str">
        <f t="shared" si="2"/>
        <v/>
      </c>
      <c r="J58" s="360" t="str">
        <f t="shared" ref="J58" si="5">IFERROR(+H58/(SUM($H$52,$H$54,$H$56,$H$58,$H$60,$H$62,$H$64,$H$66,$H$68,$H$70,$H$72,$H$74)),"")</f>
        <v/>
      </c>
      <c r="N58" t="str">
        <f>+IF(E58=0,"Regulado",E58)</f>
        <v>Regulado</v>
      </c>
      <c r="O58" t="str">
        <f>+D58</f>
        <v>Electricidad</v>
      </c>
      <c r="P58" t="str">
        <f>+G58</f>
        <v/>
      </c>
      <c r="Q58">
        <f>+H58</f>
        <v>0</v>
      </c>
    </row>
    <row r="59" spans="2:17">
      <c r="B59" s="325"/>
      <c r="C59" s="326"/>
      <c r="D59" s="252"/>
      <c r="E59" s="352"/>
      <c r="F59" s="88" t="s">
        <v>284</v>
      </c>
      <c r="G59" s="121" t="str">
        <f t="shared" si="1"/>
        <v/>
      </c>
      <c r="H59" s="9"/>
      <c r="I59" s="130" t="str">
        <f t="shared" si="2"/>
        <v/>
      </c>
      <c r="J59" s="360"/>
    </row>
    <row r="60" spans="2:17">
      <c r="B60" s="325" t="s">
        <v>277</v>
      </c>
      <c r="C60" s="326"/>
      <c r="D60" s="252" t="s">
        <v>274</v>
      </c>
      <c r="E60" s="195"/>
      <c r="F60" s="88" t="s">
        <v>283</v>
      </c>
      <c r="G60" s="121" t="str">
        <f t="shared" si="1"/>
        <v/>
      </c>
      <c r="H60" s="9"/>
      <c r="I60" s="130" t="str">
        <f t="shared" si="2"/>
        <v/>
      </c>
      <c r="J60" s="360" t="str">
        <f t="shared" ref="J60" si="6">IFERROR(+H60/(SUM($H$52,$H$54,$H$56,$H$58,$H$60,$H$62,$H$64,$H$66,$H$68,$H$70,$H$72,$H$74)),"")</f>
        <v/>
      </c>
      <c r="N60" t="str">
        <f>+IF(E60=0,"Regulado",E60)</f>
        <v>Regulado</v>
      </c>
      <c r="O60" t="str">
        <f>+D60</f>
        <v>Electricidad</v>
      </c>
      <c r="P60" t="str">
        <f>+G60</f>
        <v/>
      </c>
      <c r="Q60">
        <f>+H60</f>
        <v>0</v>
      </c>
    </row>
    <row r="61" spans="2:17">
      <c r="B61" s="325"/>
      <c r="C61" s="326"/>
      <c r="D61" s="252"/>
      <c r="E61" s="352"/>
      <c r="F61" s="88" t="s">
        <v>284</v>
      </c>
      <c r="G61" s="121" t="str">
        <f t="shared" si="1"/>
        <v/>
      </c>
      <c r="H61" s="9"/>
      <c r="I61" s="130" t="str">
        <f t="shared" si="2"/>
        <v/>
      </c>
      <c r="J61" s="360"/>
    </row>
    <row r="62" spans="2:17">
      <c r="B62" s="325" t="s">
        <v>278</v>
      </c>
      <c r="C62" s="326"/>
      <c r="D62" s="252" t="s">
        <v>274</v>
      </c>
      <c r="E62" s="195"/>
      <c r="F62" s="88" t="s">
        <v>283</v>
      </c>
      <c r="G62" s="121" t="str">
        <f t="shared" si="1"/>
        <v/>
      </c>
      <c r="H62" s="9"/>
      <c r="I62" s="130" t="str">
        <f t="shared" si="2"/>
        <v/>
      </c>
      <c r="J62" s="360" t="str">
        <f t="shared" ref="J62" si="7">IFERROR(+H62/(SUM($H$52,$H$54,$H$56,$H$58,$H$60,$H$62,$H$64,$H$66,$H$68,$H$70,$H$72,$H$74)),"")</f>
        <v/>
      </c>
      <c r="N62" t="str">
        <f>+IF(E62=0,"Regulado",E62)</f>
        <v>Regulado</v>
      </c>
      <c r="O62" t="str">
        <f>+D62</f>
        <v>Electricidad</v>
      </c>
      <c r="P62" t="str">
        <f>+G62</f>
        <v/>
      </c>
      <c r="Q62">
        <f>+H62</f>
        <v>0</v>
      </c>
    </row>
    <row r="63" spans="2:17">
      <c r="B63" s="325"/>
      <c r="C63" s="326"/>
      <c r="D63" s="252"/>
      <c r="E63" s="352"/>
      <c r="F63" s="88" t="s">
        <v>284</v>
      </c>
      <c r="G63" s="121" t="str">
        <f t="shared" si="1"/>
        <v/>
      </c>
      <c r="H63" s="9"/>
      <c r="I63" s="130" t="str">
        <f t="shared" si="2"/>
        <v/>
      </c>
      <c r="J63" s="360"/>
    </row>
    <row r="64" spans="2:17">
      <c r="B64" s="325" t="s">
        <v>279</v>
      </c>
      <c r="C64" s="326"/>
      <c r="D64" s="252" t="s">
        <v>274</v>
      </c>
      <c r="E64" s="195" t="s">
        <v>345</v>
      </c>
      <c r="F64" s="88" t="s">
        <v>283</v>
      </c>
      <c r="G64" s="121" t="str">
        <f t="shared" si="1"/>
        <v/>
      </c>
      <c r="H64" s="9"/>
      <c r="I64" s="130" t="str">
        <f t="shared" si="2"/>
        <v/>
      </c>
      <c r="J64" s="360" t="str">
        <f t="shared" ref="J64" si="8">IFERROR(+H64/(SUM($H$52,$H$54,$H$56,$H$58,$H$60,$H$62,$H$64,$H$66,$H$68,$H$70,$H$72,$H$74)),"")</f>
        <v/>
      </c>
      <c r="N64" t="str">
        <f>+IF(E64=0,"Regulado",E64)</f>
        <v>Regulado</v>
      </c>
      <c r="O64" t="str">
        <f>+D64</f>
        <v>Electricidad</v>
      </c>
      <c r="P64" t="str">
        <f>+G64</f>
        <v/>
      </c>
      <c r="Q64">
        <f>+H64</f>
        <v>0</v>
      </c>
    </row>
    <row r="65" spans="2:17">
      <c r="B65" s="325"/>
      <c r="C65" s="326"/>
      <c r="D65" s="252"/>
      <c r="E65" s="352"/>
      <c r="F65" s="88" t="s">
        <v>284</v>
      </c>
      <c r="G65" s="121" t="str">
        <f t="shared" si="1"/>
        <v/>
      </c>
      <c r="H65" s="9"/>
      <c r="I65" s="130" t="str">
        <f t="shared" si="2"/>
        <v/>
      </c>
      <c r="J65" s="360"/>
    </row>
    <row r="66" spans="2:17">
      <c r="B66" s="325" t="s">
        <v>280</v>
      </c>
      <c r="C66" s="326"/>
      <c r="D66" s="252" t="s">
        <v>274</v>
      </c>
      <c r="E66" s="195" t="s">
        <v>345</v>
      </c>
      <c r="F66" s="88" t="s">
        <v>283</v>
      </c>
      <c r="G66" s="121" t="str">
        <f t="shared" si="1"/>
        <v/>
      </c>
      <c r="H66" s="9"/>
      <c r="I66" s="130" t="str">
        <f t="shared" si="2"/>
        <v/>
      </c>
      <c r="J66" s="360" t="str">
        <f t="shared" ref="J66" si="9">IFERROR(+H66/(SUM($H$52,$H$54,$H$56,$H$58,$H$60,$H$62,$H$64,$H$66,$H$68,$H$70,$H$72,$H$74)),"")</f>
        <v/>
      </c>
      <c r="N66" t="str">
        <f>+IF(E66=0,"Regulado",E66)</f>
        <v>Regulado</v>
      </c>
      <c r="O66" t="str">
        <f>+D66</f>
        <v>Electricidad</v>
      </c>
      <c r="P66" t="str">
        <f>+G66</f>
        <v/>
      </c>
      <c r="Q66">
        <f>+H66</f>
        <v>0</v>
      </c>
    </row>
    <row r="67" spans="2:17">
      <c r="B67" s="325"/>
      <c r="C67" s="326"/>
      <c r="D67" s="252"/>
      <c r="E67" s="352"/>
      <c r="F67" s="88" t="s">
        <v>284</v>
      </c>
      <c r="G67" s="121" t="str">
        <f t="shared" si="1"/>
        <v/>
      </c>
      <c r="H67" s="9"/>
      <c r="I67" s="130" t="str">
        <f t="shared" si="2"/>
        <v/>
      </c>
      <c r="J67" s="360"/>
    </row>
    <row r="68" spans="2:17">
      <c r="B68" s="325" t="s">
        <v>281</v>
      </c>
      <c r="C68" s="326"/>
      <c r="D68" s="252" t="s">
        <v>273</v>
      </c>
      <c r="E68" s="195" t="s">
        <v>345</v>
      </c>
      <c r="F68" s="88" t="s">
        <v>283</v>
      </c>
      <c r="G68" s="121" t="str">
        <f t="shared" si="1"/>
        <v/>
      </c>
      <c r="H68" s="9"/>
      <c r="I68" s="130" t="str">
        <f>+IFERROR(1-(H68/G68),"")</f>
        <v/>
      </c>
      <c r="J68" s="360" t="str">
        <f>IFERROR(+H68/(SUM($H$52,$H$54,$H$56,$H$58,$H$60,$H$62,$H$64,$H$66,$H$68,$H$70,$H$72,$H$74)),"")</f>
        <v/>
      </c>
      <c r="N68" t="str">
        <f>+IF(E68=0,"Regulado",E68)</f>
        <v>Regulado</v>
      </c>
      <c r="O68" t="str">
        <f>+D68</f>
        <v>Gas</v>
      </c>
      <c r="P68" t="str">
        <f>+G68</f>
        <v/>
      </c>
      <c r="Q68">
        <f>+H68</f>
        <v>0</v>
      </c>
    </row>
    <row r="69" spans="2:17">
      <c r="B69" s="325"/>
      <c r="C69" s="326"/>
      <c r="D69" s="252"/>
      <c r="E69" s="352"/>
      <c r="F69" s="88" t="s">
        <v>284</v>
      </c>
      <c r="G69" s="121" t="str">
        <f t="shared" si="1"/>
        <v/>
      </c>
      <c r="H69" s="9"/>
      <c r="I69" s="130" t="str">
        <f>+IFERROR(1-(H69/G69),"")</f>
        <v/>
      </c>
      <c r="J69" s="360"/>
    </row>
    <row r="70" spans="2:17">
      <c r="B70" s="325" t="s">
        <v>336</v>
      </c>
      <c r="C70" s="326"/>
      <c r="D70" s="252" t="s">
        <v>274</v>
      </c>
      <c r="E70" s="195" t="s">
        <v>346</v>
      </c>
      <c r="F70" s="88" t="s">
        <v>283</v>
      </c>
      <c r="G70" s="121" t="str">
        <f>J39</f>
        <v/>
      </c>
      <c r="H70" s="9"/>
      <c r="I70" s="130" t="str">
        <f t="shared" si="2"/>
        <v/>
      </c>
      <c r="J70" s="360" t="str">
        <f t="shared" ref="J70" si="10">IFERROR(+H70/(SUM($H$52,$H$54,$H$56,$H$58,$H$60,$H$62,$H$64,$H$66,$H$68,$H$70,$H$72,$H$74)),"")</f>
        <v/>
      </c>
      <c r="N70" t="str">
        <f>+IF(E70=0,"Regulado",E70)</f>
        <v>No Regulado</v>
      </c>
      <c r="O70" t="str">
        <f>+D70</f>
        <v>Electricidad</v>
      </c>
      <c r="P70" t="str">
        <f>+G70</f>
        <v/>
      </c>
      <c r="Q70">
        <f>+H70</f>
        <v>0</v>
      </c>
    </row>
    <row r="71" spans="2:17">
      <c r="B71" s="325"/>
      <c r="C71" s="326"/>
      <c r="D71" s="252"/>
      <c r="E71" s="352"/>
      <c r="F71" s="88" t="s">
        <v>284</v>
      </c>
      <c r="G71" s="121" t="str">
        <f t="shared" si="1"/>
        <v/>
      </c>
      <c r="H71" s="9"/>
      <c r="I71" s="130" t="str">
        <f t="shared" si="2"/>
        <v/>
      </c>
      <c r="J71" s="360"/>
    </row>
    <row r="72" spans="2:17">
      <c r="B72" s="325" t="s">
        <v>40</v>
      </c>
      <c r="C72" s="326"/>
      <c r="D72" s="252" t="s">
        <v>273</v>
      </c>
      <c r="E72" s="195"/>
      <c r="F72" s="88" t="s">
        <v>283</v>
      </c>
      <c r="G72" s="121" t="str">
        <f t="shared" si="1"/>
        <v/>
      </c>
      <c r="H72" s="9"/>
      <c r="I72" s="130" t="str">
        <f t="shared" si="2"/>
        <v/>
      </c>
      <c r="J72" s="360" t="str">
        <f t="shared" ref="J72" si="11">IFERROR(+H72/(SUM($H$52,$H$54,$H$56,$H$58,$H$60,$H$62,$H$64,$H$66,$H$68,$H$70,$H$72,$H$74)),"")</f>
        <v/>
      </c>
      <c r="N72" t="str">
        <f>+IF(E72=0,"Regulado",E72)</f>
        <v>Regulado</v>
      </c>
      <c r="O72" t="str">
        <f>+D72</f>
        <v>Gas</v>
      </c>
      <c r="P72" t="str">
        <f>+G72</f>
        <v/>
      </c>
      <c r="Q72">
        <f>+H72</f>
        <v>0</v>
      </c>
    </row>
    <row r="73" spans="2:17">
      <c r="B73" s="325"/>
      <c r="C73" s="326"/>
      <c r="D73" s="252"/>
      <c r="E73" s="352"/>
      <c r="F73" s="88" t="s">
        <v>284</v>
      </c>
      <c r="G73" s="121" t="str">
        <f t="shared" si="1"/>
        <v/>
      </c>
      <c r="H73" s="9"/>
      <c r="I73" s="130" t="str">
        <f t="shared" si="2"/>
        <v/>
      </c>
      <c r="J73" s="360"/>
    </row>
    <row r="74" spans="2:17">
      <c r="B74" s="325" t="s">
        <v>282</v>
      </c>
      <c r="C74" s="326"/>
      <c r="D74" s="252" t="s">
        <v>274</v>
      </c>
      <c r="E74" s="195"/>
      <c r="F74" s="88" t="s">
        <v>283</v>
      </c>
      <c r="G74" s="121" t="str">
        <f t="shared" si="1"/>
        <v/>
      </c>
      <c r="H74" s="9"/>
      <c r="I74" s="130" t="str">
        <f t="shared" si="2"/>
        <v/>
      </c>
      <c r="J74" s="360" t="str">
        <f t="shared" ref="J74" si="12">IFERROR(+H74/(SUM($H$52,$H$54,$H$56,$H$58,$H$60,$H$62,$H$64,$H$66,$H$68,$H$70,$H$72,$H$74)),"")</f>
        <v/>
      </c>
      <c r="N74" t="str">
        <f>+IF(E74=0,"Regulado",E74)</f>
        <v>Regulado</v>
      </c>
      <c r="O74" t="str">
        <f>+D74</f>
        <v>Electricidad</v>
      </c>
      <c r="P74" t="str">
        <f>+G74</f>
        <v/>
      </c>
      <c r="Q74">
        <f>+H74</f>
        <v>0</v>
      </c>
    </row>
    <row r="75" spans="2:17" ht="15" thickBot="1">
      <c r="B75" s="336"/>
      <c r="C75" s="337"/>
      <c r="D75" s="330"/>
      <c r="E75" s="353"/>
      <c r="F75" s="89" t="s">
        <v>284</v>
      </c>
      <c r="G75" s="121" t="str">
        <f t="shared" si="1"/>
        <v/>
      </c>
      <c r="H75" s="105"/>
      <c r="I75" s="134" t="str">
        <f t="shared" si="2"/>
        <v/>
      </c>
      <c r="J75" s="360"/>
    </row>
    <row r="78" spans="2:17" ht="15" thickBot="1">
      <c r="B78" s="2" t="s">
        <v>339</v>
      </c>
    </row>
    <row r="79" spans="2:17">
      <c r="B79" s="122" t="s">
        <v>293</v>
      </c>
      <c r="C79" s="46" t="s">
        <v>295</v>
      </c>
      <c r="D79" s="123" t="s">
        <v>163</v>
      </c>
    </row>
    <row r="80" spans="2:17">
      <c r="B80" s="26" t="s">
        <v>274</v>
      </c>
      <c r="C80" s="8" t="s">
        <v>342</v>
      </c>
      <c r="D80" s="19"/>
    </row>
    <row r="81" spans="2:15" ht="15" thickBot="1">
      <c r="B81" s="124" t="s">
        <v>273</v>
      </c>
      <c r="C81" s="23" t="s">
        <v>343</v>
      </c>
      <c r="D81" s="24"/>
    </row>
    <row r="82" spans="2:15">
      <c r="B82" s="84"/>
      <c r="O82">
        <f>+H70*D80</f>
        <v>0</v>
      </c>
    </row>
    <row r="83" spans="2:15">
      <c r="B83" s="84"/>
    </row>
    <row r="84" spans="2:15">
      <c r="O84" t="e">
        <f>+P68*D81</f>
        <v>#VALUE!</v>
      </c>
    </row>
    <row r="85" spans="2:15">
      <c r="B85" s="2" t="s">
        <v>340</v>
      </c>
      <c r="O85" t="e">
        <f>+O84*0.0000036</f>
        <v>#VALUE!</v>
      </c>
    </row>
    <row r="86" spans="2:15" ht="15" thickBot="1">
      <c r="O86" t="e">
        <f>+P64*D80</f>
        <v>#VALUE!</v>
      </c>
    </row>
    <row r="87" spans="2:15">
      <c r="B87" s="363" t="s">
        <v>265</v>
      </c>
      <c r="C87" s="365" t="s">
        <v>233</v>
      </c>
      <c r="D87" s="365" t="s">
        <v>130</v>
      </c>
      <c r="E87" s="365"/>
      <c r="F87" s="365"/>
      <c r="G87" s="365" t="s">
        <v>56</v>
      </c>
      <c r="H87" s="365"/>
      <c r="I87" s="366"/>
      <c r="J87" s="361" t="s">
        <v>338</v>
      </c>
      <c r="K87" s="362"/>
      <c r="O87" t="e">
        <f>+O86+O85</f>
        <v>#VALUE!</v>
      </c>
    </row>
    <row r="88" spans="2:15">
      <c r="B88" s="364"/>
      <c r="C88" s="292"/>
      <c r="D88" s="125" t="s">
        <v>274</v>
      </c>
      <c r="E88" s="125" t="s">
        <v>289</v>
      </c>
      <c r="F88" s="125" t="s">
        <v>372</v>
      </c>
      <c r="G88" s="125" t="s">
        <v>274</v>
      </c>
      <c r="H88" s="125" t="s">
        <v>289</v>
      </c>
      <c r="I88" s="126" t="s">
        <v>372</v>
      </c>
      <c r="J88" s="127" t="s">
        <v>291</v>
      </c>
      <c r="K88" s="76" t="s">
        <v>341</v>
      </c>
    </row>
    <row r="89" spans="2:15" ht="15" thickBot="1">
      <c r="B89" s="27" t="s">
        <v>294</v>
      </c>
      <c r="C89" s="23" t="s">
        <v>379</v>
      </c>
      <c r="D89" s="164" t="str">
        <f>+IFERROR(SUMIF(O52:O75,"Electricidad",P52:P75)/'Información General'!$E$34,"")</f>
        <v/>
      </c>
      <c r="E89" s="164" t="str">
        <f>+IFERROR(SUMIF(O52:O75,"Gas",Q52:Q75)/'Información General'!$E$34,"")</f>
        <v/>
      </c>
      <c r="F89" s="165" t="str">
        <f>+IFERROR(D89*D80*'Información General'!$E$34+D81*E89*'Información General'!$E$34*0.0000036,"")</f>
        <v/>
      </c>
      <c r="G89" s="164" t="str">
        <f>+IFERROR(SUMIF(O52:O75,"Electricidad",Q52:Q75)/'Información General'!$E$34,"")</f>
        <v/>
      </c>
      <c r="H89" s="164" t="str">
        <f>+IFERROR(SUMIF(O52:O75,"Gas",Q52:Q75)/'Información General'!$E$34,"")</f>
        <v/>
      </c>
      <c r="I89" s="166" t="str">
        <f>+IFERROR(G89*D80*'Información General'!$E$34+D81*H89*'Información General'!$E$34*0.0000036,"")</f>
        <v/>
      </c>
      <c r="J89" s="167" t="str">
        <f>IFERROR((SUM(G89:H89)/SUM(D89:E89)),"")</f>
        <v/>
      </c>
      <c r="K89" s="168" t="str">
        <f>IFERROR((SUM(I89)/SUM(F89)),"")</f>
        <v/>
      </c>
    </row>
    <row r="93" spans="2:15" ht="15" thickBot="1">
      <c r="B93" s="2"/>
    </row>
    <row r="94" spans="2:15" ht="27" customHeight="1">
      <c r="B94" s="354" t="s">
        <v>356</v>
      </c>
      <c r="C94" s="356"/>
    </row>
    <row r="95" spans="2:15" ht="27" customHeight="1" thickBot="1">
      <c r="B95" s="355"/>
      <c r="C95" s="357"/>
    </row>
    <row r="98" spans="2:7">
      <c r="B98" s="2" t="s">
        <v>347</v>
      </c>
    </row>
    <row r="99" spans="2:7" ht="15" thickBot="1"/>
    <row r="100" spans="2:7">
      <c r="B100" s="346" t="s">
        <v>265</v>
      </c>
      <c r="C100" s="347" t="s">
        <v>233</v>
      </c>
      <c r="D100" s="349" t="s">
        <v>348</v>
      </c>
      <c r="E100" s="350"/>
      <c r="F100" s="351"/>
      <c r="G100" s="161" t="s">
        <v>290</v>
      </c>
    </row>
    <row r="101" spans="2:7" ht="27.6">
      <c r="B101" s="290"/>
      <c r="C101" s="348"/>
      <c r="D101" s="159" t="s">
        <v>349</v>
      </c>
      <c r="E101" s="159" t="s">
        <v>350</v>
      </c>
      <c r="F101" s="159" t="s">
        <v>337</v>
      </c>
      <c r="G101" s="160" t="s">
        <v>348</v>
      </c>
    </row>
    <row r="102" spans="2:7" ht="15" thickBot="1">
      <c r="B102" s="27" t="s">
        <v>294</v>
      </c>
      <c r="C102" s="23" t="s">
        <v>379</v>
      </c>
      <c r="D102" s="164" t="str">
        <f>+IFERROR(SUMIF(N52:N75,"Regulado",P52:P75)/'Información General'!$E$34,"")</f>
        <v/>
      </c>
      <c r="E102" s="164" t="str">
        <f>+IFERROR(SUMIF(N52:N75,"No Regulado",P52:P75)/'Información General'!$E$34,"")</f>
        <v/>
      </c>
      <c r="F102" s="165" t="str">
        <f>+IFERROR(($E$102+$D$102*$C$94)/($E$102+$D$102),"")</f>
        <v/>
      </c>
      <c r="G102" s="162" t="str">
        <f>IFERROR(1-(J89/F102),"")</f>
        <v/>
      </c>
    </row>
    <row r="103" spans="2:7" ht="15" thickBot="1"/>
    <row r="104" spans="2:7">
      <c r="B104" s="346" t="s">
        <v>355</v>
      </c>
      <c r="C104" s="347" t="s">
        <v>233</v>
      </c>
      <c r="D104" s="349" t="s">
        <v>341</v>
      </c>
      <c r="E104" s="350"/>
      <c r="F104" s="351"/>
      <c r="G104" s="161" t="s">
        <v>290</v>
      </c>
    </row>
    <row r="105" spans="2:7" ht="27.6">
      <c r="B105" s="290"/>
      <c r="C105" s="348"/>
      <c r="D105" s="159" t="s">
        <v>349</v>
      </c>
      <c r="E105" s="159" t="s">
        <v>350</v>
      </c>
      <c r="F105" s="159" t="s">
        <v>337</v>
      </c>
      <c r="G105" s="160" t="s">
        <v>341</v>
      </c>
    </row>
    <row r="106" spans="2:7" ht="15" thickBot="1">
      <c r="B106" s="27" t="s">
        <v>294</v>
      </c>
      <c r="C106" s="23" t="s">
        <v>371</v>
      </c>
      <c r="D106" s="164" t="str">
        <f>+IF(SUMIFS(P52:P74,N52:N74,"Regulado",O52:O74,"Electricidad")*D80+SUMIFS(P52:P74,N52:N74,"Regulado",O52:O74,"Gas")*D81*0.0000036=0,"",SUMIFS(P52:P74,N52:N74,"Regulado",O52:O74,"Electricidad")*D80+SUMIFS(P52:P74,N52:N74,"Regulado",O52:O74,"Gas")*D81*0.0000036)</f>
        <v/>
      </c>
      <c r="E106" s="164" t="str">
        <f>+IF(SUMIFS(P52:P74,N52:N74,"No Regulado",O52:O74,"Electricidad")*D80+SUMIFS(P52:P74,N52:N74,"No Regulado",O52:O74,"Gas")*D81*0.0000036=0,"",SUMIFS(P52:P74,N52:N74,"No Regulado",O52:O74,"Electricidad")*D80+SUMIFS(P52:P74,N52:N74,"No Regulado",O52:O74,"Gas")*D81*0.0000036)</f>
        <v/>
      </c>
      <c r="F106" s="165" t="str">
        <f>+IFERROR(($E$106+$D$106*$C$94)/($E$106+$D$106),"")</f>
        <v/>
      </c>
      <c r="G106" s="162" t="str">
        <f>IFERROR(1-(K89/F106),"")</f>
        <v/>
      </c>
    </row>
  </sheetData>
  <mergeCells count="88">
    <mergeCell ref="H7:P8"/>
    <mergeCell ref="J87:K87"/>
    <mergeCell ref="B87:B88"/>
    <mergeCell ref="J70:J71"/>
    <mergeCell ref="J72:J73"/>
    <mergeCell ref="C87:C88"/>
    <mergeCell ref="D87:F87"/>
    <mergeCell ref="G87:I87"/>
    <mergeCell ref="J74:J75"/>
    <mergeCell ref="B72:C73"/>
    <mergeCell ref="D72:D73"/>
    <mergeCell ref="B74:C75"/>
    <mergeCell ref="D74:D75"/>
    <mergeCell ref="J52:J53"/>
    <mergeCell ref="J54:J55"/>
    <mergeCell ref="J56:J57"/>
    <mergeCell ref="J64:J65"/>
    <mergeCell ref="J66:J67"/>
    <mergeCell ref="J68:J69"/>
    <mergeCell ref="J58:J59"/>
    <mergeCell ref="J60:J61"/>
    <mergeCell ref="J62:J63"/>
    <mergeCell ref="B70:C71"/>
    <mergeCell ref="D70:D71"/>
    <mergeCell ref="B60:C61"/>
    <mergeCell ref="D60:D61"/>
    <mergeCell ref="B62:C63"/>
    <mergeCell ref="D62:D63"/>
    <mergeCell ref="B64:C65"/>
    <mergeCell ref="D64:D65"/>
    <mergeCell ref="B68:C69"/>
    <mergeCell ref="D68:D69"/>
    <mergeCell ref="B66:C67"/>
    <mergeCell ref="D66:D67"/>
    <mergeCell ref="B54:C55"/>
    <mergeCell ref="D54:D55"/>
    <mergeCell ref="B56:C57"/>
    <mergeCell ref="D56:D57"/>
    <mergeCell ref="B58:C59"/>
    <mergeCell ref="D58:D59"/>
    <mergeCell ref="D39:D40"/>
    <mergeCell ref="D41:D42"/>
    <mergeCell ref="D43:D44"/>
    <mergeCell ref="B51:C51"/>
    <mergeCell ref="B52:C53"/>
    <mergeCell ref="D52:D53"/>
    <mergeCell ref="B43:C44"/>
    <mergeCell ref="B39:C40"/>
    <mergeCell ref="B41:C42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B31:C32"/>
    <mergeCell ref="B33:C34"/>
    <mergeCell ref="B35:C36"/>
    <mergeCell ref="B37:C38"/>
    <mergeCell ref="B29:C30"/>
    <mergeCell ref="B20:C20"/>
    <mergeCell ref="B21:C22"/>
    <mergeCell ref="B23:C24"/>
    <mergeCell ref="B25:C26"/>
    <mergeCell ref="B27:C28"/>
    <mergeCell ref="E52:E53"/>
    <mergeCell ref="E54:E55"/>
    <mergeCell ref="E56:E57"/>
    <mergeCell ref="E58:E59"/>
    <mergeCell ref="E60:E61"/>
    <mergeCell ref="E62:E63"/>
    <mergeCell ref="E64:E65"/>
    <mergeCell ref="E66:E67"/>
    <mergeCell ref="E68:E69"/>
    <mergeCell ref="E70:E71"/>
    <mergeCell ref="B104:B105"/>
    <mergeCell ref="C104:C105"/>
    <mergeCell ref="D104:F104"/>
    <mergeCell ref="E72:E73"/>
    <mergeCell ref="E74:E75"/>
    <mergeCell ref="B94:B95"/>
    <mergeCell ref="C94:C95"/>
    <mergeCell ref="B100:B101"/>
    <mergeCell ref="C100:C101"/>
    <mergeCell ref="D100:F100"/>
  </mergeCells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26319C82-D905-4082-9ABC-970EC86D9C87}">
          <x14:formula1>
            <xm:f>LISTAS!$AH$2:$AH$3</xm:f>
          </x14:formula1>
          <xm:sqref>D21 D23 D25 D27 D29 D31 D33 D35 D37 D39 D41 D43 D54 D56 D58 D60 D62 D64 D66 D68 D70 D72 D74 D52</xm:sqref>
        </x14:dataValidation>
        <x14:dataValidation type="list" allowBlank="1" showInputMessage="1" showErrorMessage="1" xr:uid="{ADABA4A1-591E-4FFB-B419-7E9CD164B6BD}">
          <x14:formula1>
            <xm:f>LISTAS!$AI$2:$AI$3</xm:f>
          </x14:formula1>
          <xm:sqref>E52:E75</xm:sqref>
        </x14:dataValidation>
      </x14:dataValidation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1B22BF-034C-4BFC-A48B-CF16D71919E2}">
  <sheetPr codeName="Hoja13"/>
  <dimension ref="B1:Q31"/>
  <sheetViews>
    <sheetView showGridLines="0" topLeftCell="A3" workbookViewId="0">
      <selection activeCell="E13" sqref="E13"/>
    </sheetView>
  </sheetViews>
  <sheetFormatPr baseColWidth="10" defaultColWidth="11.44140625" defaultRowHeight="14.4"/>
  <cols>
    <col min="1" max="1" width="2.88671875" customWidth="1"/>
    <col min="2" max="2" width="10.109375" bestFit="1" customWidth="1"/>
    <col min="3" max="3" width="20.33203125" customWidth="1"/>
    <col min="5" max="5" width="24.44140625" bestFit="1" customWidth="1"/>
  </cols>
  <sheetData>
    <row r="1" spans="4:17" s="135" customFormat="1" ht="15.6"/>
    <row r="2" spans="4:17" s="135" customFormat="1" ht="15.6"/>
    <row r="3" spans="4:17" s="136" customFormat="1" ht="15.6"/>
    <row r="4" spans="4:17" s="136" customFormat="1" ht="15.6">
      <c r="D4" s="137" t="s">
        <v>304</v>
      </c>
    </row>
    <row r="5" spans="4:17" s="136" customFormat="1" ht="21">
      <c r="D5" s="137" t="s">
        <v>369</v>
      </c>
      <c r="H5" s="138" t="s">
        <v>370</v>
      </c>
      <c r="J5" s="139"/>
    </row>
    <row r="6" spans="4:17" s="136" customFormat="1" ht="15.6">
      <c r="D6" s="140" t="s">
        <v>301</v>
      </c>
      <c r="I6" s="139"/>
      <c r="J6" s="139"/>
      <c r="K6" s="139"/>
    </row>
    <row r="7" spans="4:17" s="136" customFormat="1" ht="15.75" customHeight="1">
      <c r="D7" s="140" t="s">
        <v>302</v>
      </c>
      <c r="H7" s="171" t="s">
        <v>303</v>
      </c>
      <c r="I7" s="171"/>
      <c r="J7" s="171"/>
      <c r="K7" s="171"/>
      <c r="L7" s="171"/>
      <c r="M7" s="171"/>
      <c r="N7" s="171"/>
      <c r="O7" s="171"/>
      <c r="P7" s="171"/>
      <c r="Q7" s="171"/>
    </row>
    <row r="8" spans="4:17" s="136" customFormat="1" ht="15.6">
      <c r="D8" s="140" t="s">
        <v>368</v>
      </c>
      <c r="H8" s="171"/>
      <c r="I8" s="171"/>
      <c r="J8" s="171"/>
      <c r="K8" s="171"/>
      <c r="L8" s="171"/>
      <c r="M8" s="171"/>
      <c r="N8" s="171"/>
      <c r="O8" s="171"/>
      <c r="P8" s="171"/>
      <c r="Q8" s="171"/>
    </row>
    <row r="9" spans="4:17" s="136" customFormat="1" ht="15.6">
      <c r="H9" s="141"/>
      <c r="I9" s="139"/>
      <c r="J9" s="139"/>
      <c r="K9" s="139"/>
    </row>
    <row r="10" spans="4:17" s="135" customFormat="1" ht="15.6">
      <c r="H10" s="142"/>
      <c r="I10" s="143"/>
      <c r="J10" s="143"/>
      <c r="K10" s="143"/>
    </row>
    <row r="17" spans="2:6">
      <c r="B17" s="2" t="s">
        <v>296</v>
      </c>
    </row>
    <row r="18" spans="2:6" ht="15" thickBot="1"/>
    <row r="19" spans="2:6" ht="15" thickBot="1">
      <c r="B19" s="367" t="s">
        <v>374</v>
      </c>
      <c r="C19" s="368"/>
      <c r="D19" s="369"/>
      <c r="E19" s="163" t="str">
        <f>+IFERROR('Resultados Modelación'!G89+'Resultados Modelación'!H89,"")</f>
        <v/>
      </c>
    </row>
    <row r="20" spans="2:6" ht="15" thickBot="1">
      <c r="B20" s="367" t="s">
        <v>373</v>
      </c>
      <c r="C20" s="368"/>
      <c r="D20" s="369"/>
      <c r="E20" s="163" t="str">
        <f>+IFERROR('Resultados Modelación'!I89/'Información General'!$E$34,"")</f>
        <v/>
      </c>
    </row>
    <row r="22" spans="2:6" ht="15" thickBot="1"/>
    <row r="23" spans="2:6" ht="15" thickBot="1">
      <c r="B23" s="367" t="s">
        <v>376</v>
      </c>
      <c r="C23" s="368"/>
      <c r="D23" s="369"/>
      <c r="E23" s="163" t="str">
        <f>+IFERROR('Resultados Modelación'!$G$89*'Información General'!$E$34,"")</f>
        <v/>
      </c>
    </row>
    <row r="24" spans="2:6" ht="15" thickBot="1">
      <c r="B24" s="367" t="s">
        <v>377</v>
      </c>
      <c r="C24" s="368"/>
      <c r="D24" s="369"/>
      <c r="E24" s="163" t="str">
        <f>+IFERROR('Resultados Modelación'!$H$89*'Información General'!$E$34,"")</f>
        <v/>
      </c>
    </row>
    <row r="25" spans="2:6" ht="15" thickBot="1">
      <c r="B25" s="367" t="s">
        <v>378</v>
      </c>
      <c r="C25" s="368"/>
      <c r="D25" s="369"/>
      <c r="E25" s="163" t="str">
        <f>+IFERROR($E$24+$E$23,"")</f>
        <v/>
      </c>
    </row>
    <row r="26" spans="2:6" ht="15" thickBot="1">
      <c r="B26" s="367" t="s">
        <v>375</v>
      </c>
      <c r="C26" s="368"/>
      <c r="D26" s="369"/>
      <c r="E26" s="163" t="str">
        <f>+IFERROR('Resultados Modelación'!I89,"")</f>
        <v/>
      </c>
    </row>
    <row r="28" spans="2:6" ht="15" thickBot="1"/>
    <row r="29" spans="2:6" ht="15" thickBot="1">
      <c r="B29" s="367" t="s">
        <v>297</v>
      </c>
      <c r="C29" s="368"/>
      <c r="D29" s="369"/>
      <c r="E29" s="128" t="str">
        <f>+'Resultados Modelación'!G102</f>
        <v/>
      </c>
      <c r="F29" s="1" t="s">
        <v>298</v>
      </c>
    </row>
    <row r="30" spans="2:6" ht="15" thickBot="1"/>
    <row r="31" spans="2:6" ht="15" thickBot="1">
      <c r="B31" s="367" t="s">
        <v>351</v>
      </c>
      <c r="C31" s="368"/>
      <c r="D31" s="369"/>
      <c r="E31" s="128" t="str">
        <f>+'Resultados Modelación'!G106</f>
        <v/>
      </c>
      <c r="F31" s="1" t="s">
        <v>299</v>
      </c>
    </row>
  </sheetData>
  <mergeCells count="9">
    <mergeCell ref="H7:Q8"/>
    <mergeCell ref="B19:D19"/>
    <mergeCell ref="B26:D26"/>
    <mergeCell ref="B29:D29"/>
    <mergeCell ref="B31:D31"/>
    <mergeCell ref="B20:D20"/>
    <mergeCell ref="B23:D23"/>
    <mergeCell ref="B24:D24"/>
    <mergeCell ref="B25:D25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5A936F-8CF2-4826-8B37-CCB82B12F67B}">
  <sheetPr codeName="Hoja11"/>
  <dimension ref="A1:AI11"/>
  <sheetViews>
    <sheetView workbookViewId="0">
      <selection activeCell="F4" sqref="F4"/>
    </sheetView>
  </sheetViews>
  <sheetFormatPr baseColWidth="10" defaultColWidth="11.44140625" defaultRowHeight="14.4"/>
  <cols>
    <col min="4" max="4" width="14.44140625" bestFit="1" customWidth="1"/>
    <col min="5" max="5" width="24.6640625" bestFit="1" customWidth="1"/>
    <col min="6" max="6" width="17.33203125" bestFit="1" customWidth="1"/>
    <col min="8" max="8" width="54.88671875" bestFit="1" customWidth="1"/>
    <col min="11" max="11" width="29.33203125" bestFit="1" customWidth="1"/>
  </cols>
  <sheetData>
    <row r="1" spans="1:35">
      <c r="A1" t="s">
        <v>1</v>
      </c>
      <c r="B1" t="s">
        <v>6</v>
      </c>
      <c r="C1" t="s">
        <v>9</v>
      </c>
      <c r="D1" t="s">
        <v>18</v>
      </c>
      <c r="E1" t="s">
        <v>14</v>
      </c>
      <c r="F1" t="s">
        <v>28</v>
      </c>
      <c r="G1" t="s">
        <v>30</v>
      </c>
      <c r="H1" t="s">
        <v>8</v>
      </c>
      <c r="I1" t="s">
        <v>61</v>
      </c>
      <c r="J1" t="s">
        <v>64</v>
      </c>
      <c r="K1" t="s">
        <v>70</v>
      </c>
      <c r="L1" t="s">
        <v>98</v>
      </c>
      <c r="M1" t="s">
        <v>106</v>
      </c>
      <c r="N1" t="s">
        <v>111</v>
      </c>
      <c r="O1" t="s">
        <v>127</v>
      </c>
      <c r="P1" t="s">
        <v>141</v>
      </c>
      <c r="Q1" t="s">
        <v>147</v>
      </c>
      <c r="R1" t="s">
        <v>149</v>
      </c>
      <c r="S1" t="s">
        <v>161</v>
      </c>
      <c r="T1" t="s">
        <v>165</v>
      </c>
      <c r="U1" t="s">
        <v>168</v>
      </c>
      <c r="V1" t="s">
        <v>171</v>
      </c>
      <c r="W1" t="s">
        <v>172</v>
      </c>
      <c r="X1" t="s">
        <v>173</v>
      </c>
      <c r="Y1" t="s">
        <v>174</v>
      </c>
      <c r="Z1" t="s">
        <v>175</v>
      </c>
      <c r="AA1" t="s">
        <v>176</v>
      </c>
      <c r="AB1" t="s">
        <v>204</v>
      </c>
      <c r="AC1" t="s">
        <v>216</v>
      </c>
      <c r="AD1" t="s">
        <v>169</v>
      </c>
      <c r="AE1" t="s">
        <v>246</v>
      </c>
      <c r="AF1" t="s">
        <v>249</v>
      </c>
      <c r="AG1" t="s">
        <v>251</v>
      </c>
      <c r="AH1" t="s">
        <v>265</v>
      </c>
      <c r="AI1" t="s">
        <v>344</v>
      </c>
    </row>
    <row r="2" spans="1:35">
      <c r="A2">
        <v>1.1000000000000001</v>
      </c>
      <c r="B2" t="s">
        <v>315</v>
      </c>
      <c r="C2" t="s">
        <v>7</v>
      </c>
      <c r="D2" t="s">
        <v>19</v>
      </c>
      <c r="E2" t="s">
        <v>22</v>
      </c>
      <c r="F2" t="s">
        <v>29</v>
      </c>
      <c r="G2" t="s">
        <v>380</v>
      </c>
      <c r="H2" t="s">
        <v>135</v>
      </c>
      <c r="I2" t="s">
        <v>62</v>
      </c>
      <c r="J2" t="s">
        <v>65</v>
      </c>
      <c r="K2" t="s">
        <v>71</v>
      </c>
      <c r="L2" t="s">
        <v>99</v>
      </c>
      <c r="M2" t="s">
        <v>107</v>
      </c>
      <c r="N2" t="s">
        <v>112</v>
      </c>
      <c r="O2" t="s">
        <v>136</v>
      </c>
      <c r="P2" t="s">
        <v>142</v>
      </c>
      <c r="Q2" t="s">
        <v>148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 t="s">
        <v>205</v>
      </c>
      <c r="AC2" t="s">
        <v>217</v>
      </c>
      <c r="AD2" t="s">
        <v>238</v>
      </c>
      <c r="AE2" t="s">
        <v>247</v>
      </c>
      <c r="AF2" t="s">
        <v>238</v>
      </c>
      <c r="AG2" t="s">
        <v>252</v>
      </c>
      <c r="AH2" t="s">
        <v>273</v>
      </c>
      <c r="AI2" t="s">
        <v>345</v>
      </c>
    </row>
    <row r="3" spans="1:35">
      <c r="A3">
        <v>2.1</v>
      </c>
      <c r="B3" t="s">
        <v>314</v>
      </c>
      <c r="C3" t="s">
        <v>10</v>
      </c>
      <c r="D3" t="s">
        <v>20</v>
      </c>
      <c r="E3" t="s">
        <v>23</v>
      </c>
      <c r="F3" t="s">
        <v>384</v>
      </c>
      <c r="G3" t="s">
        <v>381</v>
      </c>
      <c r="H3" t="s">
        <v>31</v>
      </c>
      <c r="I3" t="s">
        <v>63</v>
      </c>
      <c r="J3" t="s">
        <v>66</v>
      </c>
      <c r="K3" t="s">
        <v>72</v>
      </c>
      <c r="L3" t="s">
        <v>100</v>
      </c>
      <c r="M3" t="s">
        <v>99</v>
      </c>
      <c r="N3" t="s">
        <v>113</v>
      </c>
      <c r="O3" t="s">
        <v>128</v>
      </c>
      <c r="P3" t="s">
        <v>143</v>
      </c>
      <c r="Q3" t="s">
        <v>150</v>
      </c>
      <c r="R3">
        <v>500</v>
      </c>
      <c r="S3">
        <v>0</v>
      </c>
      <c r="T3">
        <f>+IF('Información General'!E24="IP",0.04,0.04*10.76)</f>
        <v>0.4304</v>
      </c>
      <c r="U3">
        <f>+IF('Información General'!$E$24="IP",0.7,0.7*(1/0.3048))</f>
        <v>2.296587926509186</v>
      </c>
      <c r="V3">
        <f>+IF('Información General'!$E$24="IP",0.14,0.14*10.76)</f>
        <v>1.5064000000000002</v>
      </c>
      <c r="W3">
        <f>+IF('Información General'!$E$24="IP",0.75,0.75*10.76)</f>
        <v>8.07</v>
      </c>
      <c r="X3">
        <f>+IF('Información General'!$E$24="IP",0.04,0.04*10.76)</f>
        <v>0.4304</v>
      </c>
      <c r="Y3">
        <f>+IF('Información General'!$E$24="IP",20,20*(1/0.3048))</f>
        <v>65.616797900262455</v>
      </c>
      <c r="Z3">
        <f>+IF('Información General'!$E$24="IP",20,20*(1/0.3048))</f>
        <v>65.616797900262455</v>
      </c>
      <c r="AA3">
        <f>+IF('Información General'!$E$24="IP",0.25,0.25*10.76)</f>
        <v>2.69</v>
      </c>
      <c r="AB3" t="s">
        <v>206</v>
      </c>
      <c r="AC3" t="s">
        <v>218</v>
      </c>
      <c r="AD3" t="s">
        <v>239</v>
      </c>
      <c r="AE3" t="s">
        <v>248</v>
      </c>
      <c r="AF3" t="s">
        <v>250</v>
      </c>
      <c r="AH3" t="s">
        <v>274</v>
      </c>
      <c r="AI3" t="s">
        <v>346</v>
      </c>
    </row>
    <row r="4" spans="1:35">
      <c r="C4" t="s">
        <v>33</v>
      </c>
      <c r="D4" t="s">
        <v>21</v>
      </c>
      <c r="E4" t="s">
        <v>316</v>
      </c>
      <c r="G4" t="s">
        <v>382</v>
      </c>
      <c r="H4" t="s">
        <v>32</v>
      </c>
      <c r="J4" t="s">
        <v>67</v>
      </c>
      <c r="L4" t="s">
        <v>101</v>
      </c>
      <c r="M4" t="s">
        <v>100</v>
      </c>
      <c r="N4" t="s">
        <v>114</v>
      </c>
      <c r="P4" t="s">
        <v>144</v>
      </c>
      <c r="Q4" t="s">
        <v>151</v>
      </c>
      <c r="R4">
        <v>600</v>
      </c>
      <c r="S4">
        <f>+IF('Información General'!E24="IP",0.1,0.1*10.76)</f>
        <v>1.0760000000000001</v>
      </c>
      <c r="T4">
        <f>+IF('Información General'!E24="IP",0.06,0.06*10.76)</f>
        <v>0.64559999999999995</v>
      </c>
      <c r="U4">
        <f>+IF('Información General'!$E$24="IP",0.7,0.7*(1/0.3048))</f>
        <v>2.296587926509186</v>
      </c>
      <c r="V4">
        <f>+IF('Información General'!$E$24="IP",0.14,0.14*10.76)</f>
        <v>1.5064000000000002</v>
      </c>
      <c r="W4">
        <f>+IF('Información General'!$E$24="IP",1,1*10.76)</f>
        <v>10.76</v>
      </c>
      <c r="X4">
        <f>+IF('Información General'!$E$24="IP",0.05,0.05*10.76)</f>
        <v>0.53800000000000003</v>
      </c>
      <c r="Y4">
        <f>+IF('Información General'!$E$24="IP",20,20*(1/0.3048))</f>
        <v>65.616797900262455</v>
      </c>
      <c r="Z4">
        <f>+IF('Información General'!$E$24="IP",20,20*(1/0.3048))</f>
        <v>65.616797900262455</v>
      </c>
      <c r="AA4">
        <f>+IF('Información General'!$E$24="IP",0.25,0.25*10.76)</f>
        <v>2.69</v>
      </c>
      <c r="AB4" t="s">
        <v>207</v>
      </c>
      <c r="AC4" t="s">
        <v>219</v>
      </c>
    </row>
    <row r="5" spans="1:35">
      <c r="E5" t="s">
        <v>24</v>
      </c>
      <c r="G5" t="s">
        <v>383</v>
      </c>
      <c r="H5" t="s">
        <v>33</v>
      </c>
      <c r="J5" t="s">
        <v>68</v>
      </c>
      <c r="L5" t="s">
        <v>102</v>
      </c>
      <c r="M5" t="s">
        <v>101</v>
      </c>
      <c r="N5" t="s">
        <v>115</v>
      </c>
      <c r="P5" t="s">
        <v>145</v>
      </c>
      <c r="Q5" t="s">
        <v>152</v>
      </c>
      <c r="R5">
        <v>750</v>
      </c>
      <c r="S5">
        <f>+IF('Información General'!E24="IP",0.15,0.15*10.76)</f>
        <v>1.6139999999999999</v>
      </c>
      <c r="T5">
        <f>+IF('Información General'!E24="IP",0.1,0.1*10.76)</f>
        <v>1.0760000000000001</v>
      </c>
      <c r="U5">
        <f>+IF('Información General'!$E$24="IP",0.8,0.8*(1/0.3048))</f>
        <v>2.6246719160104988</v>
      </c>
      <c r="V5">
        <f>+IF('Información General'!$E$24="IP",0.16,0.16*10.76)</f>
        <v>1.7216</v>
      </c>
      <c r="W5">
        <f>+IF('Información General'!$E$24="IP",1,1*10.76)</f>
        <v>10.76</v>
      </c>
      <c r="X5">
        <f>+IF('Información General'!$E$24="IP",0.05,0.05*10.76)</f>
        <v>0.53800000000000003</v>
      </c>
      <c r="Y5">
        <f>+IF('Información General'!$E$24="IP",30,30*(1/0.3048))</f>
        <v>98.425196850393689</v>
      </c>
      <c r="Z5">
        <f>+IF('Información General'!$E$24="IP",20,20*(1/0.3048))</f>
        <v>65.616797900262455</v>
      </c>
      <c r="AA5">
        <f>+IF('Información General'!$E$24="IP",0.4,0.4*10.76)</f>
        <v>4.3040000000000003</v>
      </c>
      <c r="AC5" t="s">
        <v>220</v>
      </c>
    </row>
    <row r="6" spans="1:35">
      <c r="E6" t="s">
        <v>25</v>
      </c>
      <c r="L6" t="s">
        <v>103</v>
      </c>
      <c r="M6" t="s">
        <v>102</v>
      </c>
      <c r="P6" t="s">
        <v>146</v>
      </c>
      <c r="Q6" t="s">
        <v>153</v>
      </c>
      <c r="R6">
        <v>1300</v>
      </c>
      <c r="S6">
        <f>+IF('Información General'!E24="IP",0.2,0.2*10.76)</f>
        <v>2.1520000000000001</v>
      </c>
      <c r="T6">
        <f>+IF('Información General'!E24="IP",0.13,0.13*10.76)</f>
        <v>1.3988</v>
      </c>
      <c r="U6">
        <f>+IF('Información General'!$E$24="IP",1,1*(1/0.3048))</f>
        <v>3.280839895013123</v>
      </c>
      <c r="V6">
        <f>+IF('Información General'!$E$24="IP",0.2,0.2*10.76)</f>
        <v>2.1520000000000001</v>
      </c>
      <c r="W6">
        <f>+IF('Información General'!$E$24="IP",1,1*10.76)</f>
        <v>10.76</v>
      </c>
      <c r="X6">
        <f>+IF('Información General'!$E$24="IP",0.05,0.05*10.76)</f>
        <v>0.53800000000000003</v>
      </c>
      <c r="Y6">
        <f>+IF('Información General'!$E$24="IP",30,30*(1/0.3048))</f>
        <v>98.425196850393689</v>
      </c>
      <c r="Z6">
        <f>+IF('Información General'!$E$24="IP",20,20*(1/0.3048))</f>
        <v>65.616797900262455</v>
      </c>
      <c r="AA6">
        <f>+IF('Información General'!$E$24="IP",0.4,0.4*10.76)</f>
        <v>4.3040000000000003</v>
      </c>
      <c r="AC6" t="s">
        <v>221</v>
      </c>
    </row>
    <row r="7" spans="1:35">
      <c r="E7" t="s">
        <v>26</v>
      </c>
      <c r="L7" t="s">
        <v>104</v>
      </c>
      <c r="M7" t="s">
        <v>103</v>
      </c>
      <c r="AC7" t="s">
        <v>222</v>
      </c>
    </row>
    <row r="8" spans="1:35">
      <c r="E8" t="s">
        <v>317</v>
      </c>
      <c r="L8" t="s">
        <v>105</v>
      </c>
      <c r="M8" t="s">
        <v>104</v>
      </c>
      <c r="AC8" t="s">
        <v>223</v>
      </c>
    </row>
    <row r="9" spans="1:35">
      <c r="E9" t="s">
        <v>27</v>
      </c>
      <c r="M9" t="s">
        <v>105</v>
      </c>
      <c r="AC9" t="s">
        <v>224</v>
      </c>
    </row>
    <row r="10" spans="1:35">
      <c r="AC10" t="s">
        <v>225</v>
      </c>
    </row>
    <row r="11" spans="1:35">
      <c r="AC11" t="s">
        <v>226</v>
      </c>
    </row>
  </sheetData>
  <phoneticPr fontId="11" type="noConversion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Instrucciones</vt:lpstr>
      <vt:lpstr>Información General</vt:lpstr>
      <vt:lpstr>Horarios</vt:lpstr>
      <vt:lpstr>Elementos Opacos</vt:lpstr>
      <vt:lpstr>Fachada traslúcida y sombras</vt:lpstr>
      <vt:lpstr>Iluminación</vt:lpstr>
      <vt:lpstr>Cargas de Proceso</vt:lpstr>
      <vt:lpstr>Agua Caliente</vt:lpstr>
      <vt:lpstr>HVAC</vt:lpstr>
      <vt:lpstr>Parámetros HVAC</vt:lpstr>
      <vt:lpstr>Resultados Modelación</vt:lpstr>
      <vt:lpstr>Resumen</vt:lpstr>
      <vt:lpstr>LISTAS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Rojas</dc:creator>
  <cp:lastModifiedBy>CONSEJO COLOMBIANO</cp:lastModifiedBy>
  <dcterms:created xsi:type="dcterms:W3CDTF">2021-10-24T13:28:36Z</dcterms:created>
  <dcterms:modified xsi:type="dcterms:W3CDTF">2026-01-15T19:49:17Z</dcterms:modified>
</cp:coreProperties>
</file>